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cic\Desktop\PLAN\PLAN 2025\REBALANS 2025\REBALANS II 27.05\"/>
    </mc:Choice>
  </mc:AlternateContent>
  <bookViews>
    <workbookView xWindow="0" yWindow="0" windowWidth="28800" windowHeight="11880"/>
  </bookViews>
  <sheets>
    <sheet name="1. Sažetak" sheetId="2" r:id="rId1"/>
    <sheet name="2-1. P i R prema ekon. klas." sheetId="3" r:id="rId2"/>
    <sheet name="2-2. P i R prema izv. fin." sheetId="4" r:id="rId3"/>
    <sheet name="3. Rashodi prema funk. klasif." sheetId="5" r:id="rId4"/>
    <sheet name="4. Račun financiranja" sheetId="6" r:id="rId5"/>
    <sheet name="5. Posebni dio" sheetId="7" r:id="rId6"/>
  </sheets>
  <definedNames>
    <definedName name="_xlnm.Print_Area" localSheetId="0">'1. Sažetak'!$A$1:$F$51</definedName>
    <definedName name="_xlnm.Print_Area" localSheetId="1">'2-1. P i R prema ekon. klas.'!$A$1:$I$38</definedName>
    <definedName name="_xlnm.Print_Area" localSheetId="2">'2-2. P i R prema izv. fin.'!$A$1:$I$51</definedName>
    <definedName name="_xlnm.Print_Area" localSheetId="3">'3. Rashodi prema funk. klasif.'!$A$1:$I$18</definedName>
    <definedName name="_xlnm.Print_Area" localSheetId="4">'4. Račun financiranja'!$A$1:$I$25</definedName>
    <definedName name="_xlnm.Print_Area" localSheetId="5">'5. Posebni dio'!$A$1:$I$120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7" l="1"/>
  <c r="I15" i="7"/>
  <c r="H16" i="7"/>
  <c r="H15" i="7"/>
  <c r="H79" i="7"/>
  <c r="H80" i="7"/>
  <c r="I82" i="7"/>
  <c r="H81" i="7"/>
  <c r="I81" i="7" s="1"/>
  <c r="G15" i="7" l="1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0" i="7"/>
  <c r="I79" i="7"/>
  <c r="I78" i="7"/>
  <c r="I45" i="7"/>
  <c r="I44" i="7"/>
  <c r="I42" i="7"/>
  <c r="I10" i="7"/>
  <c r="H17" i="7"/>
  <c r="H71" i="7"/>
  <c r="H72" i="7"/>
  <c r="H63" i="7"/>
  <c r="H64" i="7"/>
  <c r="H65" i="7"/>
  <c r="H56" i="7"/>
  <c r="H57" i="7"/>
  <c r="H58" i="7"/>
  <c r="H46" i="7"/>
  <c r="H47" i="7"/>
  <c r="H51" i="7"/>
  <c r="H49" i="7"/>
  <c r="H40" i="7"/>
  <c r="H44" i="7"/>
  <c r="H41" i="7"/>
  <c r="H43" i="7"/>
  <c r="H42" i="7"/>
  <c r="G42" i="7"/>
  <c r="H28" i="7"/>
  <c r="H29" i="7"/>
  <c r="H36" i="7"/>
  <c r="G14" i="5"/>
  <c r="G13" i="5"/>
  <c r="H12" i="5"/>
  <c r="H11" i="5" s="1"/>
  <c r="I11" i="5" s="1"/>
  <c r="I14" i="5"/>
  <c r="I13" i="5"/>
  <c r="I12" i="5"/>
  <c r="I46" i="4"/>
  <c r="I47" i="4"/>
  <c r="H41" i="4"/>
  <c r="I41" i="4" s="1"/>
  <c r="I40" i="4"/>
  <c r="H34" i="4"/>
  <c r="H37" i="4"/>
  <c r="H39" i="4"/>
  <c r="I39" i="4" s="1"/>
  <c r="H48" i="4"/>
  <c r="I48" i="4" s="1"/>
  <c r="H50" i="4"/>
  <c r="I51" i="4"/>
  <c r="I50" i="4"/>
  <c r="I49" i="4"/>
  <c r="I45" i="4"/>
  <c r="I44" i="4"/>
  <c r="I43" i="4"/>
  <c r="I42" i="4"/>
  <c r="I38" i="4"/>
  <c r="I37" i="4"/>
  <c r="I36" i="4"/>
  <c r="I35" i="4"/>
  <c r="I34" i="4"/>
  <c r="I27" i="4"/>
  <c r="I26" i="4"/>
  <c r="I25" i="4"/>
  <c r="I23" i="4"/>
  <c r="I22" i="4"/>
  <c r="I21" i="4"/>
  <c r="I20" i="4"/>
  <c r="I19" i="4"/>
  <c r="I17" i="4"/>
  <c r="I16" i="4"/>
  <c r="I15" i="4"/>
  <c r="I14" i="4"/>
  <c r="I13" i="4"/>
  <c r="I12" i="4"/>
  <c r="H11" i="4"/>
  <c r="I11" i="4" s="1"/>
  <c r="H14" i="4"/>
  <c r="H16" i="4"/>
  <c r="H18" i="4"/>
  <c r="I18" i="4" s="1"/>
  <c r="H24" i="4"/>
  <c r="I24" i="4" s="1"/>
  <c r="H26" i="4"/>
  <c r="H27" i="3"/>
  <c r="I27" i="3" s="1"/>
  <c r="H34" i="3"/>
  <c r="H26" i="3" s="1"/>
  <c r="I26" i="3" s="1"/>
  <c r="I37" i="3"/>
  <c r="I36" i="3"/>
  <c r="I35" i="3"/>
  <c r="I34" i="3"/>
  <c r="I33" i="3"/>
  <c r="I32" i="3"/>
  <c r="I31" i="3"/>
  <c r="I30" i="3"/>
  <c r="I29" i="3"/>
  <c r="I28" i="3"/>
  <c r="I21" i="3"/>
  <c r="I20" i="3"/>
  <c r="I19" i="3"/>
  <c r="I18" i="3"/>
  <c r="I17" i="3"/>
  <c r="I16" i="3"/>
  <c r="I15" i="3"/>
  <c r="I14" i="3"/>
  <c r="I13" i="3"/>
  <c r="I12" i="3"/>
  <c r="I11" i="3"/>
  <c r="I10" i="3"/>
  <c r="H11" i="3"/>
  <c r="H10" i="3" s="1"/>
  <c r="H18" i="3"/>
  <c r="H20" i="3"/>
  <c r="M21" i="3"/>
  <c r="M20" i="3"/>
  <c r="L21" i="3"/>
  <c r="L20" i="3"/>
  <c r="F13" i="2"/>
  <c r="E28" i="2"/>
  <c r="F28" i="2"/>
  <c r="F19" i="2"/>
  <c r="F18" i="2"/>
  <c r="F15" i="2"/>
  <c r="F16" i="2"/>
  <c r="F14" i="2"/>
  <c r="E17" i="2"/>
  <c r="E13" i="2"/>
  <c r="H33" i="4" l="1"/>
  <c r="I33" i="4" s="1"/>
  <c r="H10" i="4"/>
  <c r="I10" i="4" s="1"/>
  <c r="F17" i="2"/>
  <c r="E20" i="2"/>
  <c r="F20" i="2"/>
  <c r="F29" i="2" s="1"/>
  <c r="E29" i="2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0" i="7"/>
  <c r="G79" i="7"/>
  <c r="G78" i="7"/>
  <c r="G77" i="7"/>
  <c r="I77" i="7" s="1"/>
  <c r="G76" i="7"/>
  <c r="I76" i="7" s="1"/>
  <c r="G75" i="7"/>
  <c r="I75" i="7" s="1"/>
  <c r="G74" i="7"/>
  <c r="I74" i="7" s="1"/>
  <c r="G73" i="7"/>
  <c r="I73" i="7" s="1"/>
  <c r="G72" i="7"/>
  <c r="I72" i="7" s="1"/>
  <c r="G71" i="7"/>
  <c r="I71" i="7" s="1"/>
  <c r="G70" i="7"/>
  <c r="I70" i="7" s="1"/>
  <c r="G69" i="7"/>
  <c r="I69" i="7" s="1"/>
  <c r="G68" i="7"/>
  <c r="I68" i="7" s="1"/>
  <c r="G67" i="7"/>
  <c r="I67" i="7" s="1"/>
  <c r="G66" i="7"/>
  <c r="I66" i="7" s="1"/>
  <c r="G65" i="7"/>
  <c r="I65" i="7" s="1"/>
  <c r="G64" i="7"/>
  <c r="I64" i="7" s="1"/>
  <c r="G63" i="7"/>
  <c r="I63" i="7" s="1"/>
  <c r="G62" i="7"/>
  <c r="I62" i="7" s="1"/>
  <c r="G61" i="7"/>
  <c r="I61" i="7" s="1"/>
  <c r="G59" i="7"/>
  <c r="I59" i="7" s="1"/>
  <c r="G58" i="7"/>
  <c r="I58" i="7" s="1"/>
  <c r="G57" i="7"/>
  <c r="I57" i="7" s="1"/>
  <c r="G56" i="7"/>
  <c r="I56" i="7" s="1"/>
  <c r="G55" i="7"/>
  <c r="I55" i="7" s="1"/>
  <c r="G54" i="7"/>
  <c r="I54" i="7" s="1"/>
  <c r="G53" i="7"/>
  <c r="I53" i="7" s="1"/>
  <c r="G52" i="7"/>
  <c r="I52" i="7" s="1"/>
  <c r="G51" i="7"/>
  <c r="I51" i="7" s="1"/>
  <c r="G50" i="7"/>
  <c r="I50" i="7" s="1"/>
  <c r="G49" i="7"/>
  <c r="I49" i="7" s="1"/>
  <c r="G48" i="7"/>
  <c r="I48" i="7" s="1"/>
  <c r="G47" i="7"/>
  <c r="I47" i="7" s="1"/>
  <c r="G46" i="7"/>
  <c r="I46" i="7" s="1"/>
  <c r="G43" i="7"/>
  <c r="I43" i="7" s="1"/>
  <c r="G41" i="7"/>
  <c r="I41" i="7" s="1"/>
  <c r="G40" i="7"/>
  <c r="I40" i="7" s="1"/>
  <c r="G39" i="7"/>
  <c r="I39" i="7" s="1"/>
  <c r="G38" i="7"/>
  <c r="I38" i="7" s="1"/>
  <c r="G37" i="7"/>
  <c r="I37" i="7" s="1"/>
  <c r="G36" i="7"/>
  <c r="I36" i="7" s="1"/>
  <c r="G35" i="7"/>
  <c r="I35" i="7" s="1"/>
  <c r="G34" i="7"/>
  <c r="I34" i="7" s="1"/>
  <c r="G33" i="7"/>
  <c r="I33" i="7" s="1"/>
  <c r="G32" i="7"/>
  <c r="I32" i="7" s="1"/>
  <c r="G31" i="7"/>
  <c r="I31" i="7" s="1"/>
  <c r="G30" i="7"/>
  <c r="I30" i="7" s="1"/>
  <c r="G29" i="7"/>
  <c r="I29" i="7" s="1"/>
  <c r="G28" i="7"/>
  <c r="I28" i="7" s="1"/>
  <c r="G27" i="7"/>
  <c r="I27" i="7" s="1"/>
  <c r="G26" i="7"/>
  <c r="I26" i="7" s="1"/>
  <c r="G25" i="7"/>
  <c r="I25" i="7" s="1"/>
  <c r="G24" i="7"/>
  <c r="I24" i="7" s="1"/>
  <c r="G23" i="7"/>
  <c r="I23" i="7" s="1"/>
  <c r="G22" i="7"/>
  <c r="I22" i="7" s="1"/>
  <c r="G21" i="7"/>
  <c r="I21" i="7" s="1"/>
  <c r="G20" i="7"/>
  <c r="I20" i="7" s="1"/>
  <c r="G19" i="7"/>
  <c r="I19" i="7" s="1"/>
  <c r="G18" i="7"/>
  <c r="I18" i="7" s="1"/>
  <c r="G17" i="7"/>
  <c r="I17" i="7" s="1"/>
  <c r="G16" i="7"/>
  <c r="G14" i="7"/>
  <c r="I14" i="7" s="1"/>
  <c r="G13" i="7"/>
  <c r="I13" i="7" s="1"/>
  <c r="G12" i="7"/>
  <c r="I12" i="7" s="1"/>
  <c r="G11" i="7"/>
  <c r="I11" i="7" s="1"/>
  <c r="G10" i="7"/>
  <c r="F28" i="7"/>
  <c r="F29" i="7"/>
  <c r="F36" i="7"/>
  <c r="G11" i="5"/>
  <c r="G33" i="4"/>
  <c r="F34" i="4"/>
  <c r="F50" i="4"/>
  <c r="F48" i="4"/>
  <c r="F41" i="4"/>
  <c r="G41" i="4" s="1"/>
  <c r="F39" i="4"/>
  <c r="F37" i="4"/>
  <c r="G51" i="4"/>
  <c r="G50" i="4"/>
  <c r="G49" i="4"/>
  <c r="G48" i="4"/>
  <c r="G46" i="4"/>
  <c r="G45" i="4"/>
  <c r="G44" i="4"/>
  <c r="G43" i="4"/>
  <c r="G42" i="4"/>
  <c r="G38" i="4"/>
  <c r="G37" i="4"/>
  <c r="G36" i="4"/>
  <c r="G35" i="4"/>
  <c r="G34" i="4"/>
  <c r="G37" i="3"/>
  <c r="G36" i="3"/>
  <c r="G35" i="3"/>
  <c r="G33" i="3"/>
  <c r="G32" i="3"/>
  <c r="G31" i="3"/>
  <c r="G30" i="3"/>
  <c r="G29" i="3"/>
  <c r="G28" i="3"/>
  <c r="F34" i="3"/>
  <c r="G34" i="3" s="1"/>
  <c r="F27" i="3"/>
  <c r="G27" i="3" s="1"/>
  <c r="D19" i="2"/>
  <c r="D18" i="2"/>
  <c r="D15" i="2"/>
  <c r="D14" i="2"/>
  <c r="F26" i="3" l="1"/>
  <c r="G26" i="3" s="1"/>
  <c r="K11" i="3" l="1"/>
  <c r="L11" i="3"/>
  <c r="M11" i="3"/>
  <c r="K12" i="3"/>
  <c r="L12" i="3"/>
  <c r="M12" i="3"/>
  <c r="K14" i="3"/>
  <c r="L14" i="3"/>
  <c r="M14" i="3"/>
  <c r="K15" i="3"/>
  <c r="L15" i="3"/>
  <c r="M15" i="3"/>
  <c r="K16" i="3"/>
  <c r="L16" i="3"/>
  <c r="M16" i="3"/>
  <c r="K17" i="3"/>
  <c r="L17" i="3"/>
  <c r="M17" i="3"/>
  <c r="K18" i="3"/>
  <c r="L18" i="3"/>
  <c r="M18" i="3"/>
  <c r="K19" i="3"/>
  <c r="L19" i="3"/>
  <c r="M19" i="3"/>
  <c r="K26" i="3"/>
  <c r="L26" i="3"/>
  <c r="M26" i="3"/>
  <c r="K27" i="3"/>
  <c r="L27" i="3"/>
  <c r="M27" i="3"/>
  <c r="K28" i="3"/>
  <c r="L28" i="3"/>
  <c r="M28" i="3"/>
  <c r="K29" i="3"/>
  <c r="L29" i="3"/>
  <c r="M29" i="3"/>
  <c r="K30" i="3"/>
  <c r="L30" i="3"/>
  <c r="M30" i="3"/>
  <c r="K31" i="3"/>
  <c r="L31" i="3"/>
  <c r="M31" i="3"/>
  <c r="K32" i="3"/>
  <c r="L32" i="3"/>
  <c r="M32" i="3"/>
  <c r="K33" i="3"/>
  <c r="L33" i="3"/>
  <c r="M33" i="3"/>
  <c r="K34" i="3"/>
  <c r="L34" i="3"/>
  <c r="M34" i="3"/>
  <c r="K35" i="3"/>
  <c r="L35" i="3"/>
  <c r="M35" i="3"/>
  <c r="K36" i="3"/>
  <c r="L36" i="3"/>
  <c r="M36" i="3"/>
  <c r="K37" i="3"/>
  <c r="L37" i="3"/>
  <c r="M37" i="3"/>
  <c r="L10" i="3"/>
  <c r="M10" i="3"/>
  <c r="K10" i="3"/>
  <c r="H15" i="2"/>
  <c r="I14" i="2"/>
  <c r="J14" i="2"/>
  <c r="I15" i="2"/>
  <c r="J15" i="2"/>
  <c r="I18" i="2"/>
  <c r="J18" i="2"/>
  <c r="I19" i="2"/>
  <c r="J19" i="2"/>
  <c r="H14" i="2"/>
  <c r="H18" i="2"/>
  <c r="H19" i="2"/>
  <c r="C11" i="4" l="1"/>
  <c r="C10" i="4" s="1"/>
  <c r="D11" i="4"/>
  <c r="C11" i="3" l="1"/>
  <c r="C10" i="3" s="1"/>
  <c r="B43" i="2" l="1"/>
  <c r="B46" i="2" s="1"/>
  <c r="C43" i="2" s="1"/>
  <c r="C46" i="2" s="1"/>
  <c r="D43" i="2" s="1"/>
  <c r="D46" i="2" s="1"/>
  <c r="D28" i="2"/>
  <c r="C28" i="2"/>
  <c r="B28" i="2"/>
  <c r="D17" i="2"/>
  <c r="C17" i="2"/>
  <c r="I17" i="2" s="1"/>
  <c r="B17" i="2"/>
  <c r="D13" i="2"/>
  <c r="C13" i="2"/>
  <c r="B13" i="2"/>
  <c r="H13" i="2" s="1"/>
  <c r="J13" i="2" l="1"/>
  <c r="J17" i="2"/>
  <c r="I13" i="2"/>
  <c r="B20" i="2"/>
  <c r="H17" i="2"/>
  <c r="C20" i="2"/>
  <c r="C29" i="2" s="1"/>
  <c r="C36" i="2" s="1"/>
  <c r="C37" i="2" s="1"/>
  <c r="D20" i="2"/>
  <c r="D29" i="2" s="1"/>
  <c r="D36" i="2" s="1"/>
  <c r="D37" i="2" s="1"/>
  <c r="B29" i="2"/>
  <c r="B36" i="2" s="1"/>
  <c r="B37" i="2" s="1"/>
</calcChain>
</file>

<file path=xl/sharedStrings.xml><?xml version="1.0" encoding="utf-8"?>
<sst xmlns="http://schemas.openxmlformats.org/spreadsheetml/2006/main" count="497" uniqueCount="157">
  <si>
    <t>KLINIKA ZA PSIHIJATRIJU VRAPČE</t>
  </si>
  <si>
    <t>BOLNIČKA CESTA 32</t>
  </si>
  <si>
    <t>OIB: 86937855002</t>
  </si>
  <si>
    <t>Šifra</t>
  </si>
  <si>
    <t>Naziv</t>
  </si>
  <si>
    <t>SVEUKUPNO PRIHODI</t>
  </si>
  <si>
    <t xml:space="preserve"> 6</t>
  </si>
  <si>
    <t>Prihodi poslovanja</t>
  </si>
  <si>
    <t xml:space="preserve"> 7</t>
  </si>
  <si>
    <t>Prihodi od prodaje nefinancijske imovine</t>
  </si>
  <si>
    <t>SVEUKUPNO RASHODI</t>
  </si>
  <si>
    <t xml:space="preserve"> 3</t>
  </si>
  <si>
    <t>Rashodi poslovanja</t>
  </si>
  <si>
    <t xml:space="preserve"> 4</t>
  </si>
  <si>
    <t>Rashodi za nabavu nefinancijske imovine</t>
  </si>
  <si>
    <t>I. OPĆI DIO</t>
  </si>
  <si>
    <t>RAZRED I NAZIV</t>
  </si>
  <si>
    <t>PRIHODI UKUPNO</t>
  </si>
  <si>
    <t>6 PRIHODI POSLOVANJA</t>
  </si>
  <si>
    <t>7 PRIHODI OD PRODAJE NEFINANCIJSKE IMOVINE</t>
  </si>
  <si>
    <t>RASHODI UKUPNO</t>
  </si>
  <si>
    <t>3 RASHODI  POSLOVANJA</t>
  </si>
  <si>
    <t>4 RASHODI ZA NABAVU NEFINANCIJSKE IMOVINE</t>
  </si>
  <si>
    <t>RAZLIKA - VIŠAK / MANJAK</t>
  </si>
  <si>
    <t>B) SAŽETAK RAČUNA FINANCIRANJA</t>
  </si>
  <si>
    <t>8 PRIMICI OD FINANCIJSKE IMOVINE I ZADUŽIVANJA</t>
  </si>
  <si>
    <t>5 IZDACI ZA FINANCIJSKU IMOVINU I OTPLATE ZAJMOVA</t>
  </si>
  <si>
    <t>NETO FINANCIRANJE</t>
  </si>
  <si>
    <t>VIŠAK / MANJAK + NETO FINANCIRANJE</t>
  </si>
  <si>
    <t xml:space="preserve">C) PRENESENI VIŠAK ILI PRENESENI MANJAK </t>
  </si>
  <si>
    <t>NAZIV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</si>
  <si>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</si>
  <si>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</si>
  <si>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</si>
  <si>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</si>
  <si>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</si>
  <si>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VIŠAK / MANJAK TEKUĆE GODINE
(VIŠAK / MANJAK + NETO FINANCIRANJE)</t>
  </si>
  <si>
    <t>Izvršenje 2023.</t>
  </si>
  <si>
    <t>Tekući plan 2024.</t>
  </si>
  <si>
    <t>Plan 2025.</t>
  </si>
  <si>
    <t xml:space="preserve"> 63</t>
  </si>
  <si>
    <t>Pomoći iz inozemstva i od subjekata unutar općeg proračuna</t>
  </si>
  <si>
    <t xml:space="preserve"> 64</t>
  </si>
  <si>
    <t>Prihodi od imovine</t>
  </si>
  <si>
    <t xml:space="preserve"> 65</t>
  </si>
  <si>
    <t>Prihodi od upravnih i administrativnih pristojbi, pristojbi po posebnim propisima i naknada</t>
  </si>
  <si>
    <t xml:space="preserve"> 66</t>
  </si>
  <si>
    <t>Prihodi od prodaje proizvoda i robe te pruženih usluga, prihodi od donacija i povrati po protestira</t>
  </si>
  <si>
    <t xml:space="preserve"> 67</t>
  </si>
  <si>
    <t>Prihodi iz nadležnog proračuna i od HZZO-a temeljem ugovornih obveza</t>
  </si>
  <si>
    <t xml:space="preserve"> 68</t>
  </si>
  <si>
    <t>Kazne, upravne mjere i ostali prihodi</t>
  </si>
  <si>
    <t xml:space="preserve"> 72</t>
  </si>
  <si>
    <t>Prihodi od prodaje proizvedene dugotrajne imovine</t>
  </si>
  <si>
    <t xml:space="preserve"> 31</t>
  </si>
  <si>
    <t>Rashodi za zaposlene</t>
  </si>
  <si>
    <t xml:space="preserve"> 32</t>
  </si>
  <si>
    <t>Materijalni rashodi</t>
  </si>
  <si>
    <t xml:space="preserve"> 34</t>
  </si>
  <si>
    <t>Financijski rashodi</t>
  </si>
  <si>
    <t xml:space="preserve"> 36</t>
  </si>
  <si>
    <t>Pomoći dane u inozemstvo i unutar općeg proračuna</t>
  </si>
  <si>
    <t xml:space="preserve"> 37</t>
  </si>
  <si>
    <t>Naknade građanima i kućanstvima na temelju osiguranja i druge naknade</t>
  </si>
  <si>
    <t xml:space="preserve"> 38</t>
  </si>
  <si>
    <t>Ostali rashodi</t>
  </si>
  <si>
    <t xml:space="preserve"> 41</t>
  </si>
  <si>
    <t>Rashodi za nabavu neproizvedene dugotrajne imovine</t>
  </si>
  <si>
    <t xml:space="preserve"> 42</t>
  </si>
  <si>
    <t>Rashodi za nabavu proizvedene dugotrajne imovine</t>
  </si>
  <si>
    <t xml:space="preserve"> 45</t>
  </si>
  <si>
    <t>Rashodi za dodatna ulaganja na nefinancijskoj imovini</t>
  </si>
  <si>
    <t>A. RAČUN PRIHODA I RASHODA</t>
  </si>
  <si>
    <t>A1. PRIHODI I RASHODI PREMA EKONOMSKOJ KLASIFIKACIJI</t>
  </si>
  <si>
    <t>A. SAŽETAK RAČUNA PRIHODA I RASHODA</t>
  </si>
  <si>
    <t>Izvor 1.</t>
  </si>
  <si>
    <t>OPĆI PRIHODI I PRIMICI</t>
  </si>
  <si>
    <t>Izvor 1.1.</t>
  </si>
  <si>
    <t>Izvor 1.2.</t>
  </si>
  <si>
    <t>OPĆI PRIHODI I PRIMICI-DECENTRALIZIRANA SREDSTVA</t>
  </si>
  <si>
    <t>Izvor 3.</t>
  </si>
  <si>
    <t>VLASTITI PRIHODI</t>
  </si>
  <si>
    <t>Izvor 3.1.</t>
  </si>
  <si>
    <t>Izvor 4.</t>
  </si>
  <si>
    <t>PRIHODI ZA POSEBNE NAMJENE</t>
  </si>
  <si>
    <t>Izvor 4.3.</t>
  </si>
  <si>
    <t>OSTALI PRIHODI ZA POSEBNE NAMJENE</t>
  </si>
  <si>
    <t>Izvor 5.</t>
  </si>
  <si>
    <t>POMOĆI</t>
  </si>
  <si>
    <t>Izvor 5.1.</t>
  </si>
  <si>
    <t>POMOĆI OD INOZEMNIH VLADA I TIJELA EU</t>
  </si>
  <si>
    <t>Izvor 5.2.</t>
  </si>
  <si>
    <t>POMOĆI IZ DRUGIH PRORAČUNA</t>
  </si>
  <si>
    <t>Izvor 5.4.</t>
  </si>
  <si>
    <t>POMOĆI OD MEĐUNARODNIH ORGANIZACIJA</t>
  </si>
  <si>
    <t>Izvor 5.5.</t>
  </si>
  <si>
    <t>POMOĆI OD IZVANPRORAČUNSKIH KORISNIKA</t>
  </si>
  <si>
    <t>Izvor 5.6.</t>
  </si>
  <si>
    <t>POMOĆI TEMELJEM PRIJENOSA EU SREDSTAVA</t>
  </si>
  <si>
    <t>Izvor 6.</t>
  </si>
  <si>
    <t>DONACIJE</t>
  </si>
  <si>
    <t>Izvor 6.1.</t>
  </si>
  <si>
    <t>Izvor 7.</t>
  </si>
  <si>
    <t>PRIHODI OD PRODAJE ILI ZAMJ. NEF. IMOVINE I NAKN. S NASL. OS</t>
  </si>
  <si>
    <t>Izvor 7.1.</t>
  </si>
  <si>
    <t>Funkcijska 07</t>
  </si>
  <si>
    <t>Zdravstvo</t>
  </si>
  <si>
    <t>Funkcijska 074</t>
  </si>
  <si>
    <t>Službe javnog zdravstva</t>
  </si>
  <si>
    <t>Funkcijska 076</t>
  </si>
  <si>
    <t>Poslovi i usluge zdravstva koji nisu drugdje svrstani</t>
  </si>
  <si>
    <t>RASHODI</t>
  </si>
  <si>
    <t>A3. RASHODI PREMA FUNKCIJSKOJ KLASIFIKACIJI</t>
  </si>
  <si>
    <t>Primici od financijske imovine i zaduživanja</t>
  </si>
  <si>
    <t>Izdaci za financijsku imovinu i otplate zajmova</t>
  </si>
  <si>
    <t>VRSTA PRIMITAKA / IZDATAKA</t>
  </si>
  <si>
    <t>B. RAČUN FINANCIRANJA</t>
  </si>
  <si>
    <t>B1.  RAČUN FINANCIRANJA PREMA EKONOMSKOJ KLASIFIKACIJI</t>
  </si>
  <si>
    <t>B2.  RAČUN FINANCIRANJA PREMA IZVORIMA FINANCIRANJA</t>
  </si>
  <si>
    <t>Program A022110</t>
  </si>
  <si>
    <t>Aktivnost A022110A211001</t>
  </si>
  <si>
    <t>Aktivnost A022110K211001</t>
  </si>
  <si>
    <t>Program A022111</t>
  </si>
  <si>
    <t>Aktivnost A022111A211111</t>
  </si>
  <si>
    <t>Aktivnost A022111T211101</t>
  </si>
  <si>
    <t>Aktivnost A022111T211102</t>
  </si>
  <si>
    <t>Aktivnost A022111T211118</t>
  </si>
  <si>
    <t>Podglava 25755</t>
  </si>
  <si>
    <t>Korisnik K128</t>
  </si>
  <si>
    <t>Razdjel 21</t>
  </si>
  <si>
    <t>Glava 9</t>
  </si>
  <si>
    <t>GRADSKI URED ZA SOCIJALNU ZAŠTITU, ZDRAVSTVO, BRANITELJE I OSOBE S INVALIDITETOM</t>
  </si>
  <si>
    <t>JAVNOZDRAVSTVENE USTANOVE</t>
  </si>
  <si>
    <t>JAVNA UPRAVA I ADMINISTRACIJA</t>
  </si>
  <si>
    <t>REDOVNA DJELATNOST PRORAČUNSKIH KORISNIKA</t>
  </si>
  <si>
    <t>KAPITALNA ULAGANJA U ZDRAVSTVENE USTANOVE</t>
  </si>
  <si>
    <t>OPĆI JAVNOZDRAVSTVENI PROGRAMI</t>
  </si>
  <si>
    <t>PROJEKT RESOCIJALIZACIJE OVISNIKA</t>
  </si>
  <si>
    <t>CROSSCARE - INTERREG SLO - HRV</t>
  </si>
  <si>
    <t>EU PROJEKT SVI ZA PAMĆENJE "SPAM"</t>
  </si>
  <si>
    <t>AKADEMIJA OPORAVKA</t>
  </si>
  <si>
    <t>II. POSEBNI DIO</t>
  </si>
  <si>
    <t>25/24</t>
  </si>
  <si>
    <t>26/25</t>
  </si>
  <si>
    <t>27/26</t>
  </si>
  <si>
    <t>A2. PRIHODI PREMA IZVORIMA FINANCIRANJA</t>
  </si>
  <si>
    <t>Ravnateljica Bolnice</t>
  </si>
  <si>
    <t>prof.prim.dr.sc. Petrana Brečić, dr.med.</t>
  </si>
  <si>
    <t>Rebalans I</t>
  </si>
  <si>
    <t>Novi plan 2025</t>
  </si>
  <si>
    <t>-170.000/+170.000</t>
  </si>
  <si>
    <t>Rebalans II</t>
  </si>
  <si>
    <t>9 VIŠAK POSLOVANJA IZ PRETHODNE GODINE</t>
  </si>
  <si>
    <t>Plan 2025</t>
  </si>
  <si>
    <t xml:space="preserve">II. REBALANS FINANCIJSKOG PLANA KLINIKE ZA PSIHIJATRIJU VRAPČE </t>
  </si>
  <si>
    <t>Rezultat poslovanja</t>
  </si>
  <si>
    <t>Višak prihoda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</si>
</sst>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A]#,##0.00;\-#,##0.00"/>
    <numFmt numFmtId="165" formatCode="[$-1041A]#,##0;\-#,##0"/>
  </numFmts>
  <fonts count="2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indexed="8"/>
      <name val="Arial"/>
      <family val="2"/>
      <charset val="238"/>
    </font>
    <font>
      <sz val="14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3F5FB"/>
        <bgColor indexed="0"/>
      </patternFill>
    </fill>
    <fill>
      <patternFill patternType="solid">
        <fgColor rgb="FFCAD7EE"/>
        <bgColor indexed="0"/>
      </patternFill>
    </fill>
    <fill>
      <patternFill patternType="solid">
        <fgColor rgb="FFE3EFF9"/>
        <bgColor indexed="0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/>
  </cellStyleXfs>
  <cellXfs count="271">
    <xf numFmtId="0" fontId="0" fillId="0" borderId="0" xfId="0"/>
    <xf numFmtId="0" fontId="3" fillId="0" borderId="0" xfId="0" applyFont="1" applyAlignment="1" applyProtection="1">
      <alignment vertical="top" wrapText="1" readingOrder="1"/>
      <protection locked="0"/>
    </xf>
    <xf numFmtId="0" fontId="4" fillId="0" borderId="0" xfId="0" applyFont="1"/>
    <xf numFmtId="0" fontId="3" fillId="0" borderId="0" xfId="0" applyFont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right" vertical="top" wrapText="1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164" fontId="10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3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6" borderId="8" xfId="0" applyNumberFormat="1" applyFont="1" applyFill="1" applyBorder="1" applyAlignment="1" applyProtection="1">
      <alignment vertical="center" wrapText="1" readingOrder="1"/>
      <protection locked="0"/>
    </xf>
    <xf numFmtId="0" fontId="13" fillId="0" borderId="0" xfId="0" applyFont="1"/>
    <xf numFmtId="0" fontId="11" fillId="3" borderId="1" xfId="0" applyFont="1" applyFill="1" applyBorder="1" applyAlignment="1" applyProtection="1">
      <alignment vertical="center" wrapText="1" readingOrder="1"/>
      <protection locked="0"/>
    </xf>
    <xf numFmtId="164" fontId="11" fillId="3" borderId="1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6" borderId="9" xfId="0" applyFont="1" applyFill="1" applyBorder="1" applyAlignment="1" applyProtection="1">
      <alignment horizontal="left" vertical="center" readingOrder="1"/>
      <protection locked="0"/>
    </xf>
    <xf numFmtId="0" fontId="10" fillId="6" borderId="3" xfId="0" applyFont="1" applyFill="1" applyBorder="1" applyAlignment="1" applyProtection="1">
      <alignment vertical="center" readingOrder="1"/>
      <protection locked="0"/>
    </xf>
    <xf numFmtId="0" fontId="11" fillId="3" borderId="9" xfId="0" applyFont="1" applyFill="1" applyBorder="1" applyAlignment="1" applyProtection="1">
      <alignment horizontal="center" vertical="center" readingOrder="1"/>
      <protection locked="0"/>
    </xf>
    <xf numFmtId="0" fontId="11" fillId="3" borderId="3" xfId="0" applyFont="1" applyFill="1" applyBorder="1" applyAlignment="1" applyProtection="1">
      <alignment vertical="center" readingOrder="1"/>
      <protection locked="0"/>
    </xf>
    <xf numFmtId="164" fontId="11" fillId="3" borderId="3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8" xfId="0" applyNumberFormat="1" applyFont="1" applyFill="1" applyBorder="1" applyAlignment="1" applyProtection="1">
      <alignment vertical="center" wrapText="1" readingOrder="1"/>
      <protection locked="0"/>
    </xf>
    <xf numFmtId="0" fontId="11" fillId="3" borderId="3" xfId="0" applyFont="1" applyFill="1" applyBorder="1" applyAlignment="1" applyProtection="1">
      <alignment vertical="center" wrapText="1" readingOrder="1"/>
      <protection locked="0"/>
    </xf>
    <xf numFmtId="0" fontId="11" fillId="3" borderId="10" xfId="0" applyFont="1" applyFill="1" applyBorder="1" applyAlignment="1" applyProtection="1">
      <alignment horizontal="center" vertical="center" readingOrder="1"/>
      <protection locked="0"/>
    </xf>
    <xf numFmtId="0" fontId="11" fillId="3" borderId="11" xfId="0" applyFont="1" applyFill="1" applyBorder="1" applyAlignment="1" applyProtection="1">
      <alignment vertical="center" readingOrder="1"/>
      <protection locked="0"/>
    </xf>
    <xf numFmtId="164" fontId="11" fillId="3" borderId="12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1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2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13" xfId="0" applyNumberFormat="1" applyFont="1" applyFill="1" applyBorder="1" applyAlignment="1" applyProtection="1">
      <alignment vertical="center" wrapText="1" readingOrder="1"/>
      <protection locked="0"/>
    </xf>
    <xf numFmtId="0" fontId="5" fillId="3" borderId="0" xfId="0" applyFont="1" applyFill="1" applyBorder="1" applyAlignment="1" applyProtection="1">
      <alignment horizontal="center" vertical="center" wrapText="1" readingOrder="1"/>
      <protection locked="0"/>
    </xf>
    <xf numFmtId="0" fontId="5" fillId="3" borderId="0" xfId="0" applyFont="1" applyFill="1" applyBorder="1" applyAlignment="1" applyProtection="1">
      <alignment vertical="center" wrapText="1" readingOrder="1"/>
      <protection locked="0"/>
    </xf>
    <xf numFmtId="164" fontId="5" fillId="3" borderId="0" xfId="0" applyNumberFormat="1" applyFont="1" applyFill="1" applyBorder="1" applyAlignment="1" applyProtection="1">
      <alignment vertical="center" wrapText="1" readingOrder="1"/>
      <protection locked="0"/>
    </xf>
    <xf numFmtId="164" fontId="5" fillId="3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4" borderId="0" xfId="0" applyFont="1" applyFill="1"/>
    <xf numFmtId="0" fontId="7" fillId="4" borderId="0" xfId="0" applyFont="1" applyFill="1" applyAlignment="1" applyProtection="1">
      <alignment horizontal="center" vertical="top" wrapText="1" readingOrder="1"/>
      <protection locked="0"/>
    </xf>
    <xf numFmtId="0" fontId="7" fillId="4" borderId="0" xfId="0" applyFont="1" applyFill="1" applyAlignment="1" applyProtection="1">
      <alignment horizontal="right" vertical="top" wrapText="1" readingOrder="1"/>
      <protection locked="0"/>
    </xf>
    <xf numFmtId="164" fontId="11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1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0" xfId="0" applyFont="1" applyFill="1" applyAlignment="1" applyProtection="1">
      <alignment vertical="center" wrapText="1" readingOrder="1"/>
      <protection locked="0"/>
    </xf>
    <xf numFmtId="164" fontId="11" fillId="3" borderId="0" xfId="0" applyNumberFormat="1" applyFont="1" applyFill="1" applyAlignment="1" applyProtection="1">
      <alignment vertical="center" wrapText="1" readingOrder="1"/>
      <protection locked="0"/>
    </xf>
    <xf numFmtId="164" fontId="11" fillId="3" borderId="0" xfId="0" applyNumberFormat="1" applyFont="1" applyFill="1" applyAlignment="1" applyProtection="1">
      <alignment horizontal="right" vertical="center" wrapText="1" readingOrder="1"/>
      <protection locked="0"/>
    </xf>
    <xf numFmtId="0" fontId="11" fillId="6" borderId="1" xfId="0" applyFont="1" applyFill="1" applyBorder="1" applyAlignment="1" applyProtection="1">
      <alignment vertical="center" wrapText="1" readingOrder="1"/>
      <protection locked="0"/>
    </xf>
    <xf numFmtId="0" fontId="14" fillId="14" borderId="1" xfId="0" applyFont="1" applyFill="1" applyBorder="1" applyAlignment="1" applyProtection="1">
      <alignment horizontal="left" vertical="center" wrapText="1" readingOrder="1"/>
      <protection locked="0"/>
    </xf>
    <xf numFmtId="164" fontId="12" fillId="14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4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6" borderId="1" xfId="0" applyFont="1" applyFill="1" applyBorder="1" applyAlignment="1" applyProtection="1">
      <alignment vertical="center" wrapText="1" readingOrder="1"/>
      <protection locked="0"/>
    </xf>
    <xf numFmtId="164" fontId="14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11" borderId="1" xfId="0" applyFont="1" applyFill="1" applyBorder="1" applyAlignment="1">
      <alignment vertical="center"/>
    </xf>
    <xf numFmtId="0" fontId="14" fillId="12" borderId="1" xfId="0" applyFont="1" applyFill="1" applyBorder="1" applyAlignment="1" applyProtection="1">
      <alignment vertical="center" wrapText="1" readingOrder="1"/>
      <protection locked="0"/>
    </xf>
    <xf numFmtId="164" fontId="14" fillId="12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4" xfId="0" applyFont="1" applyFill="1" applyBorder="1" applyAlignment="1" applyProtection="1">
      <alignment horizontal="left" vertical="center" wrapText="1" readingOrder="1"/>
      <protection locked="0"/>
    </xf>
    <xf numFmtId="164" fontId="14" fillId="14" borderId="8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6" xfId="0" applyFont="1" applyFill="1" applyBorder="1" applyAlignment="1" applyProtection="1">
      <alignment horizontal="left" vertical="center" wrapText="1" readingOrder="1"/>
      <protection locked="0"/>
    </xf>
    <xf numFmtId="0" fontId="14" fillId="14" borderId="12" xfId="0" applyFont="1" applyFill="1" applyBorder="1" applyAlignment="1" applyProtection="1">
      <alignment horizontal="left" vertical="center" wrapText="1" readingOrder="1"/>
      <protection locked="0"/>
    </xf>
    <xf numFmtId="164" fontId="14" fillId="14" borderId="12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4" borderId="13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9" borderId="17" xfId="0" applyFont="1" applyFill="1" applyBorder="1" applyAlignment="1" applyProtection="1">
      <alignment vertical="center" wrapText="1" readingOrder="1"/>
      <protection locked="0"/>
    </xf>
    <xf numFmtId="164" fontId="14" fillId="9" borderId="17" xfId="0" applyNumberFormat="1" applyFont="1" applyFill="1" applyBorder="1" applyAlignment="1" applyProtection="1">
      <alignment vertical="center" wrapText="1" readingOrder="1"/>
      <protection locked="0"/>
    </xf>
    <xf numFmtId="164" fontId="14" fillId="9" borderId="17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6" borderId="14" xfId="0" applyFont="1" applyFill="1" applyBorder="1" applyAlignment="1" applyProtection="1">
      <alignment vertical="center" wrapText="1" readingOrder="1"/>
      <protection locked="0"/>
    </xf>
    <xf numFmtId="164" fontId="14" fillId="6" borderId="8" xfId="0" applyNumberFormat="1" applyFont="1" applyFill="1" applyBorder="1" applyAlignment="1" applyProtection="1">
      <alignment vertical="center" wrapText="1" readingOrder="1"/>
      <protection locked="0"/>
    </xf>
    <xf numFmtId="0" fontId="14" fillId="12" borderId="14" xfId="0" applyFont="1" applyFill="1" applyBorder="1" applyAlignment="1" applyProtection="1">
      <alignment vertical="center" wrapText="1" readingOrder="1"/>
      <protection locked="0"/>
    </xf>
    <xf numFmtId="164" fontId="14" fillId="12" borderId="8" xfId="0" applyNumberFormat="1" applyFont="1" applyFill="1" applyBorder="1" applyAlignment="1" applyProtection="1">
      <alignment vertical="center" wrapText="1" readingOrder="1"/>
      <protection locked="0"/>
    </xf>
    <xf numFmtId="0" fontId="11" fillId="3" borderId="14" xfId="0" applyFont="1" applyFill="1" applyBorder="1" applyAlignment="1" applyProtection="1">
      <alignment vertical="center" wrapText="1" readingOrder="1"/>
      <protection locked="0"/>
    </xf>
    <xf numFmtId="0" fontId="11" fillId="3" borderId="14" xfId="0" applyFont="1" applyFill="1" applyBorder="1" applyAlignment="1" applyProtection="1">
      <alignment horizontal="left" vertical="center" wrapText="1" indent="2" readingOrder="1"/>
      <protection locked="0"/>
    </xf>
    <xf numFmtId="0" fontId="11" fillId="6" borderId="14" xfId="0" applyFont="1" applyFill="1" applyBorder="1" applyAlignment="1" applyProtection="1">
      <alignment vertical="center" wrapText="1" readingOrder="1"/>
      <protection locked="0"/>
    </xf>
    <xf numFmtId="164" fontId="11" fillId="6" borderId="8" xfId="0" applyNumberFormat="1" applyFont="1" applyFill="1" applyBorder="1" applyAlignment="1" applyProtection="1">
      <alignment vertical="center" wrapText="1" readingOrder="1"/>
      <protection locked="0"/>
    </xf>
    <xf numFmtId="0" fontId="14" fillId="6" borderId="18" xfId="0" applyFont="1" applyFill="1" applyBorder="1" applyAlignment="1" applyProtection="1">
      <alignment vertical="center" wrapText="1" readingOrder="1"/>
      <protection locked="0"/>
    </xf>
    <xf numFmtId="0" fontId="14" fillId="6" borderId="15" xfId="0" applyFont="1" applyFill="1" applyBorder="1" applyAlignment="1" applyProtection="1">
      <alignment vertical="center" wrapText="1" readingOrder="1"/>
      <protection locked="0"/>
    </xf>
    <xf numFmtId="164" fontId="14" fillId="6" borderId="15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6" borderId="19" xfId="0" applyNumberFormat="1" applyFont="1" applyFill="1" applyBorder="1" applyAlignment="1" applyProtection="1">
      <alignment vertical="center" wrapText="1" readingOrder="1"/>
      <protection locked="0"/>
    </xf>
    <xf numFmtId="0" fontId="14" fillId="13" borderId="20" xfId="0" applyFont="1" applyFill="1" applyBorder="1" applyAlignment="1" applyProtection="1">
      <alignment horizontal="left" vertical="center" wrapText="1" readingOrder="1"/>
      <protection locked="0"/>
    </xf>
    <xf numFmtId="0" fontId="14" fillId="13" borderId="21" xfId="0" applyFont="1" applyFill="1" applyBorder="1" applyAlignment="1" applyProtection="1">
      <alignment horizontal="left" vertical="center" wrapText="1" readingOrder="1"/>
      <protection locked="0"/>
    </xf>
    <xf numFmtId="164" fontId="12" fillId="13" borderId="21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21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11" borderId="15" xfId="0" applyFont="1" applyFill="1" applyBorder="1" applyAlignment="1">
      <alignment vertical="center"/>
    </xf>
    <xf numFmtId="0" fontId="14" fillId="13" borderId="23" xfId="0" applyFont="1" applyFill="1" applyBorder="1" applyAlignment="1" applyProtection="1">
      <alignment horizontal="left" vertical="center" wrapText="1" readingOrder="1"/>
      <protection locked="0"/>
    </xf>
    <xf numFmtId="0" fontId="14" fillId="13" borderId="24" xfId="0" applyFont="1" applyFill="1" applyBorder="1" applyAlignment="1" applyProtection="1">
      <alignment horizontal="left" vertical="center" wrapText="1" readingOrder="1"/>
      <protection locked="0"/>
    </xf>
    <xf numFmtId="164" fontId="12" fillId="13" borderId="24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24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3" borderId="25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18" xfId="0" applyFont="1" applyFill="1" applyBorder="1" applyAlignment="1" applyProtection="1">
      <alignment horizontal="left" vertical="center" wrapText="1" indent="2" readingOrder="1"/>
      <protection locked="0"/>
    </xf>
    <xf numFmtId="0" fontId="11" fillId="3" borderId="15" xfId="0" applyFont="1" applyFill="1" applyBorder="1" applyAlignment="1" applyProtection="1">
      <alignment vertical="center" wrapText="1" readingOrder="1"/>
      <protection locked="0"/>
    </xf>
    <xf numFmtId="164" fontId="11" fillId="3" borderId="15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19" xfId="0" applyNumberFormat="1" applyFont="1" applyFill="1" applyBorder="1" applyAlignment="1" applyProtection="1">
      <alignment vertical="center" wrapText="1" readingOrder="1"/>
      <protection locked="0"/>
    </xf>
    <xf numFmtId="0" fontId="11" fillId="3" borderId="26" xfId="0" applyFont="1" applyFill="1" applyBorder="1" applyAlignment="1" applyProtection="1">
      <alignment horizontal="left" vertical="center" wrapText="1" indent="2" readingOrder="1"/>
      <protection locked="0"/>
    </xf>
    <xf numFmtId="0" fontId="11" fillId="3" borderId="27" xfId="0" applyFont="1" applyFill="1" applyBorder="1" applyAlignment="1" applyProtection="1">
      <alignment vertical="center" wrapText="1" readingOrder="1"/>
      <protection locked="0"/>
    </xf>
    <xf numFmtId="164" fontId="11" fillId="3" borderId="27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27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28" xfId="0" applyNumberFormat="1" applyFont="1" applyFill="1" applyBorder="1" applyAlignment="1" applyProtection="1">
      <alignment vertical="center" wrapText="1" readingOrder="1"/>
      <protection locked="0"/>
    </xf>
    <xf numFmtId="0" fontId="16" fillId="3" borderId="26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27" xfId="0" applyFont="1" applyFill="1" applyBorder="1" applyAlignment="1" applyProtection="1">
      <alignment vertical="center" wrapText="1" readingOrder="1"/>
      <protection locked="0"/>
    </xf>
    <xf numFmtId="164" fontId="16" fillId="3" borderId="27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27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28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5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6" xfId="0" applyFont="1" applyFill="1" applyBorder="1" applyAlignment="1" applyProtection="1">
      <alignment vertical="center" wrapText="1" readingOrder="1"/>
      <protection locked="0"/>
    </xf>
    <xf numFmtId="164" fontId="16" fillId="3" borderId="36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6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7" xfId="0" applyNumberFormat="1" applyFont="1" applyFill="1" applyBorder="1" applyAlignment="1" applyProtection="1">
      <alignment vertical="center" wrapText="1" readingOrder="1"/>
      <protection locked="0"/>
    </xf>
    <xf numFmtId="0" fontId="16" fillId="3" borderId="18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5" xfId="0" applyFont="1" applyFill="1" applyBorder="1" applyAlignment="1" applyProtection="1">
      <alignment vertical="center" wrapText="1" readingOrder="1"/>
      <protection locked="0"/>
    </xf>
    <xf numFmtId="164" fontId="16" fillId="3" borderId="15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19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2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3" xfId="0" applyFont="1" applyFill="1" applyBorder="1" applyAlignment="1" applyProtection="1">
      <alignment vertical="center" wrapText="1" readingOrder="1"/>
      <protection locked="0"/>
    </xf>
    <xf numFmtId="164" fontId="16" fillId="3" borderId="33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3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4" xfId="0" applyNumberFormat="1" applyFont="1" applyFill="1" applyBorder="1" applyAlignment="1" applyProtection="1">
      <alignment vertical="center" wrapText="1" readingOrder="1"/>
      <protection locked="0"/>
    </xf>
    <xf numFmtId="0" fontId="16" fillId="3" borderId="14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" xfId="0" applyFont="1" applyFill="1" applyBorder="1" applyAlignment="1" applyProtection="1">
      <alignment vertical="center" wrapText="1" readingOrder="1"/>
      <protection locked="0"/>
    </xf>
    <xf numFmtId="164" fontId="16" fillId="3" borderId="1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8" xfId="0" applyNumberFormat="1" applyFont="1" applyFill="1" applyBorder="1" applyAlignment="1" applyProtection="1">
      <alignment vertical="center" wrapText="1" readingOrder="1"/>
      <protection locked="0"/>
    </xf>
    <xf numFmtId="0" fontId="16" fillId="3" borderId="29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0" xfId="0" applyFont="1" applyFill="1" applyBorder="1" applyAlignment="1" applyProtection="1">
      <alignment vertical="center" wrapText="1" readingOrder="1"/>
      <protection locked="0"/>
    </xf>
    <xf numFmtId="164" fontId="16" fillId="3" borderId="30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0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1" xfId="0" applyNumberFormat="1" applyFont="1" applyFill="1" applyBorder="1" applyAlignment="1" applyProtection="1">
      <alignment vertical="center" wrapText="1" readingOrder="1"/>
      <protection locked="0"/>
    </xf>
    <xf numFmtId="0" fontId="16" fillId="3" borderId="16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2" xfId="0" applyFont="1" applyFill="1" applyBorder="1" applyAlignment="1" applyProtection="1">
      <alignment vertical="center" wrapText="1" readingOrder="1"/>
      <protection locked="0"/>
    </xf>
    <xf numFmtId="164" fontId="16" fillId="3" borderId="12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2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13" xfId="0" applyNumberFormat="1" applyFont="1" applyFill="1" applyBorder="1" applyAlignment="1" applyProtection="1">
      <alignment vertical="center" wrapText="1" readingOrder="1"/>
      <protection locked="0"/>
    </xf>
    <xf numFmtId="0" fontId="14" fillId="0" borderId="4" xfId="1" applyFont="1" applyBorder="1" applyAlignment="1">
      <alignment horizontal="right" vertical="center"/>
    </xf>
    <xf numFmtId="0" fontId="15" fillId="7" borderId="2" xfId="1" applyNumberFormat="1" applyFont="1" applyFill="1" applyBorder="1" applyAlignment="1" applyProtection="1">
      <alignment vertical="center" wrapText="1"/>
    </xf>
    <xf numFmtId="0" fontId="15" fillId="7" borderId="2" xfId="1" quotePrefix="1" applyNumberFormat="1" applyFont="1" applyFill="1" applyBorder="1" applyAlignment="1" applyProtection="1">
      <alignment vertical="center" wrapText="1"/>
    </xf>
    <xf numFmtId="0" fontId="15" fillId="8" borderId="2" xfId="1" applyNumberFormat="1" applyFont="1" applyFill="1" applyBorder="1" applyAlignment="1" applyProtection="1">
      <alignment vertical="center" wrapText="1"/>
    </xf>
    <xf numFmtId="0" fontId="21" fillId="7" borderId="2" xfId="1" applyNumberFormat="1" applyFont="1" applyFill="1" applyBorder="1" applyAlignment="1" applyProtection="1">
      <alignment vertical="center" wrapText="1"/>
    </xf>
    <xf numFmtId="0" fontId="21" fillId="7" borderId="2" xfId="1" applyFont="1" applyFill="1" applyBorder="1" applyAlignment="1">
      <alignment horizontal="left" vertical="center"/>
    </xf>
    <xf numFmtId="0" fontId="21" fillId="7" borderId="2" xfId="1" quotePrefix="1" applyNumberFormat="1" applyFont="1" applyFill="1" applyBorder="1" applyAlignment="1" applyProtection="1">
      <alignment vertical="center" wrapText="1"/>
    </xf>
    <xf numFmtId="0" fontId="14" fillId="0" borderId="4" xfId="1" applyFont="1" applyBorder="1" applyAlignment="1">
      <alignment horizontal="center" vertical="center"/>
    </xf>
    <xf numFmtId="0" fontId="18" fillId="0" borderId="1" xfId="2" quotePrefix="1" applyFont="1" applyBorder="1" applyAlignment="1">
      <alignment horizontal="center" vertical="center" wrapText="1"/>
    </xf>
    <xf numFmtId="0" fontId="18" fillId="4" borderId="1" xfId="2" applyNumberFormat="1" applyFont="1" applyFill="1" applyBorder="1" applyAlignment="1" applyProtection="1">
      <alignment horizontal="center" vertical="center" wrapText="1"/>
    </xf>
    <xf numFmtId="0" fontId="17" fillId="0" borderId="0" xfId="1" applyNumberFormat="1" applyFont="1" applyFill="1" applyBorder="1" applyAlignment="1" applyProtection="1">
      <alignment horizontal="center" vertical="center" wrapText="1"/>
    </xf>
    <xf numFmtId="0" fontId="17" fillId="0" borderId="0" xfId="1" quotePrefix="1" applyNumberFormat="1" applyFont="1" applyFill="1" applyBorder="1" applyAlignment="1" applyProtection="1">
      <alignment horizontal="center" vertical="center" wrapText="1"/>
    </xf>
    <xf numFmtId="0" fontId="15" fillId="0" borderId="0" xfId="1" applyNumberFormat="1" applyFont="1" applyFill="1" applyBorder="1" applyAlignment="1" applyProtection="1">
      <alignment horizontal="center" vertical="center" wrapText="1"/>
    </xf>
    <xf numFmtId="0" fontId="15" fillId="0" borderId="0" xfId="1" quotePrefix="1" applyNumberFormat="1" applyFont="1" applyFill="1" applyBorder="1" applyAlignment="1" applyProtection="1">
      <alignment horizontal="center" vertical="center" wrapText="1"/>
    </xf>
    <xf numFmtId="0" fontId="19" fillId="0" borderId="2" xfId="2" quotePrefix="1" applyFont="1" applyBorder="1" applyAlignment="1">
      <alignment horizontal="center" vertical="center" wrapText="1"/>
    </xf>
    <xf numFmtId="0" fontId="19" fillId="0" borderId="2" xfId="1" quotePrefix="1" applyFont="1" applyBorder="1" applyAlignment="1">
      <alignment horizontal="center" vertical="center" wrapText="1"/>
    </xf>
    <xf numFmtId="0" fontId="17" fillId="0" borderId="0" xfId="1" applyNumberFormat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3" fontId="19" fillId="7" borderId="1" xfId="1" applyNumberFormat="1" applyFont="1" applyFill="1" applyBorder="1" applyAlignment="1">
      <alignment horizontal="right" vertical="center"/>
    </xf>
    <xf numFmtId="0" fontId="18" fillId="0" borderId="0" xfId="1" applyNumberFormat="1" applyFont="1" applyFill="1" applyBorder="1" applyAlignment="1" applyProtection="1">
      <alignment vertical="center"/>
    </xf>
    <xf numFmtId="3" fontId="17" fillId="0" borderId="1" xfId="1" applyNumberFormat="1" applyFont="1" applyBorder="1" applyAlignment="1">
      <alignment horizontal="right" vertical="center"/>
    </xf>
    <xf numFmtId="3" fontId="17" fillId="0" borderId="1" xfId="1" applyNumberFormat="1" applyFont="1" applyFill="1" applyBorder="1" applyAlignment="1" applyProtection="1">
      <alignment horizontal="right" vertical="center" wrapText="1"/>
    </xf>
    <xf numFmtId="3" fontId="17" fillId="7" borderId="1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vertical="center" wrapText="1"/>
    </xf>
    <xf numFmtId="3" fontId="15" fillId="8" borderId="2" xfId="1" quotePrefix="1" applyNumberFormat="1" applyFont="1" applyFill="1" applyBorder="1" applyAlignment="1">
      <alignment horizontal="right" vertical="center"/>
    </xf>
    <xf numFmtId="3" fontId="15" fillId="8" borderId="1" xfId="1" applyNumberFormat="1" applyFont="1" applyFill="1" applyBorder="1" applyAlignment="1" applyProtection="1">
      <alignment horizontal="right" vertical="center" wrapText="1"/>
    </xf>
    <xf numFmtId="3" fontId="15" fillId="7" borderId="2" xfId="1" quotePrefix="1" applyNumberFormat="1" applyFont="1" applyFill="1" applyBorder="1" applyAlignment="1">
      <alignment horizontal="right" vertical="center"/>
    </xf>
    <xf numFmtId="3" fontId="15" fillId="7" borderId="1" xfId="1" quotePrefix="1" applyNumberFormat="1" applyFont="1" applyFill="1" applyBorder="1" applyAlignment="1">
      <alignment horizontal="right" vertical="center"/>
    </xf>
    <xf numFmtId="0" fontId="8" fillId="0" borderId="0" xfId="1" applyFont="1" applyAlignment="1">
      <alignment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3" fontId="17" fillId="7" borderId="2" xfId="1" quotePrefix="1" applyNumberFormat="1" applyFont="1" applyFill="1" applyBorder="1" applyAlignment="1">
      <alignment horizontal="right" vertical="center"/>
    </xf>
    <xf numFmtId="3" fontId="17" fillId="7" borderId="1" xfId="1" quotePrefix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5" fontId="18" fillId="0" borderId="1" xfId="1" applyNumberFormat="1" applyFont="1" applyFill="1" applyBorder="1" applyAlignment="1">
      <alignment horizontal="right" vertical="center"/>
    </xf>
    <xf numFmtId="165" fontId="18" fillId="0" borderId="1" xfId="1" applyNumberFormat="1" applyFont="1" applyFill="1" applyBorder="1" applyAlignment="1" applyProtection="1">
      <alignment horizontal="right" vertical="center" wrapText="1"/>
    </xf>
    <xf numFmtId="165" fontId="18" fillId="0" borderId="1" xfId="1" applyNumberFormat="1" applyFont="1" applyBorder="1" applyAlignment="1">
      <alignment horizontal="right" vertical="center"/>
    </xf>
    <xf numFmtId="0" fontId="8" fillId="0" borderId="2" xfId="1" applyNumberFormat="1" applyFont="1" applyFill="1" applyBorder="1" applyAlignment="1" applyProtection="1">
      <alignment horizontal="left" vertical="center" wrapText="1" indent="1"/>
    </xf>
    <xf numFmtId="0" fontId="8" fillId="0" borderId="2" xfId="1" quotePrefix="1" applyFont="1" applyFill="1" applyBorder="1" applyAlignment="1">
      <alignment horizontal="left" vertical="center" indent="1"/>
    </xf>
    <xf numFmtId="0" fontId="8" fillId="0" borderId="2" xfId="1" quotePrefix="1" applyNumberFormat="1" applyFont="1" applyFill="1" applyBorder="1" applyAlignment="1" applyProtection="1">
      <alignment horizontal="left" vertical="center" wrapText="1" indent="1"/>
    </xf>
    <xf numFmtId="0" fontId="8" fillId="0" borderId="2" xfId="1" quotePrefix="1" applyFont="1" applyBorder="1" applyAlignment="1">
      <alignment horizontal="left" vertical="center" indent="1"/>
    </xf>
    <xf numFmtId="0" fontId="20" fillId="0" borderId="0" xfId="0" applyFont="1" applyAlignment="1" applyProtection="1">
      <alignment horizontal="left" vertical="top" wrapText="1" readingOrder="1"/>
      <protection locked="0"/>
    </xf>
    <xf numFmtId="0" fontId="15" fillId="0" borderId="2" xfId="1" quotePrefix="1" applyFont="1" applyBorder="1" applyAlignment="1">
      <alignment horizontal="left" vertical="center" indent="1"/>
    </xf>
    <xf numFmtId="4" fontId="19" fillId="7" borderId="1" xfId="1" applyNumberFormat="1" applyFont="1" applyFill="1" applyBorder="1" applyAlignment="1">
      <alignment horizontal="right" vertical="center"/>
    </xf>
    <xf numFmtId="4" fontId="18" fillId="0" borderId="1" xfId="1" applyNumberFormat="1" applyFont="1" applyFill="1" applyBorder="1" applyAlignment="1" applyProtection="1">
      <alignment horizontal="right" vertical="center" wrapText="1"/>
    </xf>
    <xf numFmtId="0" fontId="11" fillId="3" borderId="9" xfId="0" applyFont="1" applyFill="1" applyBorder="1" applyAlignment="1" applyProtection="1">
      <alignment horizontal="left" vertical="center" indent="1" readingOrder="1"/>
      <protection locked="0"/>
    </xf>
    <xf numFmtId="0" fontId="11" fillId="3" borderId="9" xfId="0" applyFont="1" applyFill="1" applyBorder="1" applyAlignment="1" applyProtection="1">
      <alignment horizontal="left" vertical="center" wrapText="1" indent="1" readingOrder="1"/>
      <protection locked="0"/>
    </xf>
    <xf numFmtId="0" fontId="11" fillId="3" borderId="10" xfId="0" applyFont="1" applyFill="1" applyBorder="1" applyAlignment="1" applyProtection="1">
      <alignment horizontal="left" vertical="center" wrapText="1" indent="1" readingOrder="1"/>
      <protection locked="0"/>
    </xf>
    <xf numFmtId="0" fontId="11" fillId="3" borderId="11" xfId="0" applyFont="1" applyFill="1" applyBorder="1" applyAlignment="1" applyProtection="1">
      <alignment vertical="center" wrapText="1" readingOrder="1"/>
      <protection locked="0"/>
    </xf>
    <xf numFmtId="0" fontId="4" fillId="0" borderId="0" xfId="0" applyFont="1" applyAlignment="1">
      <alignment horizontal="center" vertical="center"/>
    </xf>
    <xf numFmtId="164" fontId="11" fillId="3" borderId="39" xfId="0" applyNumberFormat="1" applyFont="1" applyFill="1" applyBorder="1" applyAlignment="1" applyProtection="1">
      <alignment vertical="center" readingOrder="1"/>
      <protection locked="0"/>
    </xf>
    <xf numFmtId="0" fontId="16" fillId="3" borderId="0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0" xfId="0" applyFont="1" applyFill="1" applyBorder="1" applyAlignment="1" applyProtection="1">
      <alignment vertical="center" wrapText="1" readingOrder="1"/>
      <protection locked="0"/>
    </xf>
    <xf numFmtId="164" fontId="16" fillId="3" borderId="0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5" xfId="0" applyFont="1" applyFill="1" applyBorder="1" applyAlignment="1" applyProtection="1">
      <alignment vertical="center" wrapText="1" readingOrder="1"/>
      <protection locked="0"/>
    </xf>
    <xf numFmtId="0" fontId="11" fillId="3" borderId="6" xfId="0" applyFont="1" applyFill="1" applyBorder="1" applyAlignment="1" applyProtection="1">
      <alignment vertical="center" wrapText="1" readingOrder="1"/>
      <protection locked="0"/>
    </xf>
    <xf numFmtId="164" fontId="11" fillId="3" borderId="6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6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7" xfId="0" applyNumberFormat="1" applyFont="1" applyFill="1" applyBorder="1" applyAlignment="1" applyProtection="1">
      <alignment vertical="center" wrapText="1" readingOrder="1"/>
      <protection locked="0"/>
    </xf>
    <xf numFmtId="0" fontId="14" fillId="9" borderId="40" xfId="0" applyFont="1" applyFill="1" applyBorder="1" applyAlignment="1" applyProtection="1">
      <alignment vertical="center" wrapText="1" readingOrder="1"/>
      <protection locked="0"/>
    </xf>
    <xf numFmtId="164" fontId="14" fillId="9" borderId="41" xfId="0" applyNumberFormat="1" applyFont="1" applyFill="1" applyBorder="1" applyAlignment="1" applyProtection="1">
      <alignment vertical="center" wrapText="1" readingOrder="1"/>
      <protection locked="0"/>
    </xf>
    <xf numFmtId="49" fontId="11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0" fillId="6" borderId="1" xfId="0" applyNumberFormat="1" applyFont="1" applyFill="1" applyBorder="1" applyAlignment="1" applyProtection="1">
      <alignment horizontal="center" vertical="center" wrapText="1" readingOrder="1"/>
      <protection locked="0"/>
    </xf>
    <xf numFmtId="49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4" fontId="18" fillId="0" borderId="0" xfId="1" applyNumberFormat="1" applyFont="1" applyFill="1" applyBorder="1" applyAlignment="1" applyProtection="1">
      <alignment horizontal="right" vertical="center" wrapText="1"/>
    </xf>
    <xf numFmtId="0" fontId="10" fillId="6" borderId="42" xfId="0" applyFont="1" applyFill="1" applyBorder="1" applyAlignment="1" applyProtection="1">
      <alignment horizontal="left" vertical="center" readingOrder="1"/>
      <protection locked="0"/>
    </xf>
    <xf numFmtId="0" fontId="10" fillId="6" borderId="43" xfId="0" applyFont="1" applyFill="1" applyBorder="1" applyAlignment="1" applyProtection="1">
      <alignment vertical="center" readingOrder="1"/>
      <protection locked="0"/>
    </xf>
    <xf numFmtId="164" fontId="10" fillId="6" borderId="15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43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6" borderId="19" xfId="0" applyNumberFormat="1" applyFont="1" applyFill="1" applyBorder="1" applyAlignment="1" applyProtection="1">
      <alignment vertical="center" wrapText="1" readingOrder="1"/>
      <protection locked="0"/>
    </xf>
    <xf numFmtId="164" fontId="12" fillId="5" borderId="15" xfId="0" applyNumberFormat="1" applyFont="1" applyFill="1" applyBorder="1" applyAlignment="1" applyProtection="1">
      <alignment vertical="center" wrapText="1" readingOrder="1"/>
      <protection locked="0"/>
    </xf>
    <xf numFmtId="164" fontId="12" fillId="5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12" fillId="5" borderId="43" xfId="0" applyNumberFormat="1" applyFont="1" applyFill="1" applyBorder="1" applyAlignment="1" applyProtection="1">
      <alignment vertical="center" wrapText="1" readingOrder="1"/>
      <protection locked="0"/>
    </xf>
    <xf numFmtId="164" fontId="12" fillId="5" borderId="19" xfId="0" applyNumberFormat="1" applyFont="1" applyFill="1" applyBorder="1" applyAlignment="1" applyProtection="1">
      <alignment vertical="center" wrapText="1" readingOrder="1"/>
      <protection locked="0"/>
    </xf>
    <xf numFmtId="0" fontId="12" fillId="3" borderId="45" xfId="0" applyFont="1" applyFill="1" applyBorder="1" applyAlignment="1" applyProtection="1">
      <alignment horizontal="center" vertical="center" readingOrder="1"/>
      <protection locked="0"/>
    </xf>
    <xf numFmtId="0" fontId="12" fillId="3" borderId="45" xfId="0" applyFont="1" applyFill="1" applyBorder="1" applyAlignment="1" applyProtection="1">
      <alignment horizontal="center" vertical="center"/>
      <protection locked="0"/>
    </xf>
    <xf numFmtId="0" fontId="12" fillId="3" borderId="46" xfId="0" applyFont="1" applyFill="1" applyBorder="1" applyAlignment="1" applyProtection="1">
      <alignment horizontal="center" vertical="center"/>
      <protection locked="0"/>
    </xf>
    <xf numFmtId="0" fontId="12" fillId="3" borderId="47" xfId="0" applyFont="1" applyFill="1" applyBorder="1" applyAlignment="1" applyProtection="1">
      <alignment horizontal="center" vertical="center"/>
      <protection locked="0"/>
    </xf>
    <xf numFmtId="164" fontId="10" fillId="5" borderId="15" xfId="0" applyNumberFormat="1" applyFont="1" applyFill="1" applyBorder="1" applyAlignment="1" applyProtection="1">
      <alignment vertical="center" wrapText="1" readingOrder="1"/>
      <protection locked="0"/>
    </xf>
    <xf numFmtId="164" fontId="10" fillId="5" borderId="43" xfId="0" applyNumberFormat="1" applyFont="1" applyFill="1" applyBorder="1" applyAlignment="1" applyProtection="1">
      <alignment vertical="center" wrapText="1" readingOrder="1"/>
      <protection locked="0"/>
    </xf>
    <xf numFmtId="164" fontId="10" fillId="5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5" borderId="19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" xfId="0" applyNumberFormat="1" applyFont="1" applyFill="1" applyBorder="1" applyAlignment="1" applyProtection="1">
      <alignment vertical="center" readingOrder="1"/>
      <protection locked="0"/>
    </xf>
    <xf numFmtId="4" fontId="10" fillId="6" borderId="3" xfId="0" applyNumberFormat="1" applyFont="1" applyFill="1" applyBorder="1" applyAlignment="1" applyProtection="1">
      <alignment horizontal="right" vertical="center" wrapText="1" readingOrder="1"/>
      <protection locked="0"/>
    </xf>
    <xf numFmtId="4" fontId="11" fillId="3" borderId="3" xfId="0" applyNumberFormat="1" applyFont="1" applyFill="1" applyBorder="1" applyAlignment="1" applyProtection="1">
      <alignment horizontal="right" vertical="center" wrapText="1" readingOrder="1"/>
      <protection locked="0"/>
    </xf>
    <xf numFmtId="164" fontId="12" fillId="5" borderId="43" xfId="0" applyNumberFormat="1" applyFont="1" applyFill="1" applyBorder="1" applyAlignment="1" applyProtection="1">
      <alignment horizontal="right" vertical="center" wrapText="1" readingOrder="1"/>
      <protection locked="0"/>
    </xf>
    <xf numFmtId="49" fontId="12" fillId="5" borderId="15" xfId="0" applyNumberFormat="1" applyFont="1" applyFill="1" applyBorder="1" applyAlignment="1" applyProtection="1">
      <alignment horizontal="center" vertical="center" wrapText="1" readingOrder="1"/>
      <protection locked="0"/>
    </xf>
    <xf numFmtId="4" fontId="12" fillId="5" borderId="43" xfId="0" applyNumberFormat="1" applyFont="1" applyFill="1" applyBorder="1" applyAlignment="1" applyProtection="1">
      <alignment horizontal="center" vertical="center" wrapText="1" readingOrder="1"/>
      <protection locked="0"/>
    </xf>
    <xf numFmtId="4" fontId="10" fillId="6" borderId="3" xfId="0" applyNumberFormat="1" applyFont="1" applyFill="1" applyBorder="1" applyAlignment="1" applyProtection="1">
      <alignment horizontal="center" vertical="center" wrapText="1" readingOrder="1"/>
      <protection locked="0"/>
    </xf>
    <xf numFmtId="4" fontId="11" fillId="3" borderId="3" xfId="0" applyNumberFormat="1" applyFont="1" applyFill="1" applyBorder="1" applyAlignment="1" applyProtection="1">
      <alignment vertical="center" wrapText="1" readingOrder="1"/>
      <protection locked="0"/>
    </xf>
    <xf numFmtId="4" fontId="11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164" fontId="14" fillId="14" borderId="3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4" borderId="11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9" borderId="49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50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6" borderId="43" xfId="0" applyNumberFormat="1" applyFont="1" applyFill="1" applyBorder="1" applyAlignment="1" applyProtection="1">
      <alignment vertical="center" wrapText="1" readingOrder="1"/>
      <protection locked="0"/>
    </xf>
    <xf numFmtId="164" fontId="14" fillId="12" borderId="3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51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43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52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43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53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54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38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51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3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55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6" borderId="3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1" xfId="0" applyNumberFormat="1" applyFont="1" applyFill="1" applyBorder="1" applyAlignment="1" applyProtection="1">
      <alignment vertical="center" wrapText="1" readingOrder="1"/>
      <protection locked="0"/>
    </xf>
    <xf numFmtId="0" fontId="14" fillId="10" borderId="18" xfId="0" applyFont="1" applyFill="1" applyBorder="1" applyAlignment="1" applyProtection="1">
      <alignment horizontal="left" vertical="center" wrapText="1" readingOrder="1"/>
      <protection locked="0"/>
    </xf>
    <xf numFmtId="0" fontId="14" fillId="10" borderId="15" xfId="0" applyFont="1" applyFill="1" applyBorder="1" applyAlignment="1" applyProtection="1">
      <alignment horizontal="left" vertical="center" wrapText="1" readingOrder="1"/>
      <protection locked="0"/>
    </xf>
    <xf numFmtId="164" fontId="12" fillId="10" borderId="15" xfId="0" applyNumberFormat="1" applyFont="1" applyFill="1" applyBorder="1" applyAlignment="1" applyProtection="1">
      <alignment vertical="center" wrapText="1" readingOrder="1"/>
      <protection locked="0"/>
    </xf>
    <xf numFmtId="164" fontId="14" fillId="10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0" borderId="43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5" borderId="44" xfId="0" applyFont="1" applyFill="1" applyBorder="1" applyAlignment="1" applyProtection="1">
      <alignment horizontal="center" vertical="center" wrapText="1" readingOrder="1"/>
      <protection locked="0"/>
    </xf>
    <xf numFmtId="0" fontId="11" fillId="5" borderId="45" xfId="0" applyFont="1" applyFill="1" applyBorder="1" applyAlignment="1" applyProtection="1">
      <alignment horizontal="center" vertical="center" wrapText="1" readingOrder="1"/>
      <protection locked="0"/>
    </xf>
    <xf numFmtId="0" fontId="12" fillId="5" borderId="45" xfId="0" applyFont="1" applyFill="1" applyBorder="1" applyAlignment="1" applyProtection="1">
      <alignment horizontal="center" vertical="center" readingOrder="1"/>
      <protection locked="0"/>
    </xf>
    <xf numFmtId="0" fontId="12" fillId="5" borderId="46" xfId="0" applyFont="1" applyFill="1" applyBorder="1" applyAlignment="1" applyProtection="1">
      <alignment horizontal="center" vertical="center" readingOrder="1"/>
      <protection locked="0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2" fillId="2" borderId="44" xfId="0" applyFont="1" applyFill="1" applyBorder="1" applyAlignment="1" applyProtection="1">
      <alignment horizontal="center" vertical="center" readingOrder="1"/>
      <protection locked="0"/>
    </xf>
    <xf numFmtId="0" fontId="12" fillId="2" borderId="45" xfId="0" applyFont="1" applyFill="1" applyBorder="1" applyAlignment="1" applyProtection="1">
      <alignment horizontal="center" vertical="center" readingOrder="1"/>
      <protection locked="0"/>
    </xf>
    <xf numFmtId="0" fontId="10" fillId="5" borderId="18" xfId="0" applyFont="1" applyFill="1" applyBorder="1" applyAlignment="1" applyProtection="1">
      <alignment horizontal="center" vertical="center" readingOrder="1"/>
      <protection locked="0"/>
    </xf>
    <xf numFmtId="0" fontId="10" fillId="5" borderId="15" xfId="0" applyFont="1" applyFill="1" applyBorder="1" applyAlignment="1" applyProtection="1">
      <alignment horizontal="center" vertical="center" readingOrder="1"/>
      <protection locked="0"/>
    </xf>
    <xf numFmtId="0" fontId="12" fillId="5" borderId="40" xfId="0" applyFont="1" applyFill="1" applyBorder="1" applyAlignment="1" applyProtection="1">
      <alignment horizontal="center" vertical="center" readingOrder="1"/>
      <protection locked="0"/>
    </xf>
    <xf numFmtId="0" fontId="12" fillId="5" borderId="17" xfId="0" applyFont="1" applyFill="1" applyBorder="1" applyAlignment="1" applyProtection="1">
      <alignment horizontal="center" vertical="center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9" fillId="0" borderId="0" xfId="0" applyFont="1" applyAlignment="1">
      <alignment horizontal="center"/>
    </xf>
    <xf numFmtId="0" fontId="12" fillId="2" borderId="48" xfId="0" applyFont="1" applyFill="1" applyBorder="1" applyAlignment="1" applyProtection="1">
      <alignment horizontal="center" vertical="center" readingOrder="1"/>
      <protection locked="0"/>
    </xf>
    <xf numFmtId="0" fontId="12" fillId="2" borderId="46" xfId="0" applyFont="1" applyFill="1" applyBorder="1" applyAlignment="1" applyProtection="1">
      <alignment horizontal="center" vertical="center" readingOrder="1"/>
      <protection locked="0"/>
    </xf>
    <xf numFmtId="0" fontId="2" fillId="0" borderId="0" xfId="0" applyFont="1" applyAlignment="1" applyProtection="1">
      <alignment horizontal="center" wrapText="1" readingOrder="1"/>
      <protection locked="0"/>
    </xf>
    <xf numFmtId="0" fontId="23" fillId="0" borderId="0" xfId="0" applyFont="1"/>
    <xf numFmtId="0" fontId="23" fillId="0" borderId="0" xfId="0" applyFont="1" applyAlignment="1">
      <alignment horizontal="center" vertical="center"/>
    </xf>
  </cellXfs>
  <cellStyles count="4">
    <cellStyle name="Normal" xfId="0" builtinId="0"/>
    <cellStyle name="Normalno 2 2" xfId="2"/>
    <cellStyle name="Normalno 3" xfId="1"/>
    <cellStyle name="Obično_List10" xfId="3"/>
  </cellStyles>
  <dxfs count="0"/>
  <tableStyles count="0" defaultTableStyle="TableStyleMedium2" defaultPivotStyle="PivotStyleLight16"/>
  <colors>
    <mruColors>
      <color rgb="FFE3EFF9"/>
      <color rgb="FFCADCF6"/>
      <color rgb="FFCAD7EE"/>
      <color rgb="FFC2D1EC"/>
      <color rgb="FFB6C8E8"/>
      <color rgb="FF9CB4E0"/>
      <color rgb="FFF3F5FB"/>
      <color rgb="FFE6EBF6"/>
      <color rgb="FFE9ED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showGridLines="0" tabSelected="1" topLeftCell="A4" zoomScaleNormal="100" workbookViewId="0">
      <selection activeCell="Q16" sqref="Q16"/>
    </sheetView>
  </sheetViews>
  <sheetFormatPr defaultRowHeight="12.75" x14ac:dyDescent="0.2"/>
  <cols>
    <col min="1" max="1" width="44.140625" style="164" customWidth="1"/>
    <col min="2" max="3" width="18.7109375" style="164" hidden="1" customWidth="1"/>
    <col min="4" max="6" width="18.7109375" style="164" customWidth="1"/>
    <col min="7" max="7" width="9.140625" style="6"/>
    <col min="8" max="11" width="0" style="6" hidden="1" customWidth="1"/>
    <col min="12" max="16384" width="9.140625" style="6"/>
  </cols>
  <sheetData>
    <row r="1" spans="1:10" ht="15.75" customHeight="1" x14ac:dyDescent="0.2">
      <c r="A1" s="172" t="s">
        <v>0</v>
      </c>
    </row>
    <row r="2" spans="1:10" ht="15.75" customHeight="1" x14ac:dyDescent="0.2">
      <c r="A2" s="172" t="s">
        <v>1</v>
      </c>
    </row>
    <row r="3" spans="1:10" ht="15.75" customHeight="1" x14ac:dyDescent="0.2">
      <c r="A3" s="172" t="s">
        <v>2</v>
      </c>
    </row>
    <row r="5" spans="1:10" ht="17.25" customHeight="1" x14ac:dyDescent="0.2">
      <c r="A5" s="257" t="s">
        <v>154</v>
      </c>
      <c r="B5" s="257"/>
      <c r="C5" s="257"/>
      <c r="D5" s="257"/>
      <c r="E5" s="257"/>
      <c r="F5" s="257"/>
    </row>
    <row r="7" spans="1:10" ht="15.75" customHeight="1" x14ac:dyDescent="0.2">
      <c r="A7" s="257" t="s">
        <v>15</v>
      </c>
      <c r="B7" s="257"/>
      <c r="C7" s="257"/>
      <c r="D7" s="257"/>
      <c r="E7" s="257"/>
      <c r="F7" s="257"/>
    </row>
    <row r="9" spans="1:10" ht="15.75" customHeight="1" x14ac:dyDescent="0.2">
      <c r="A9" s="257" t="s">
        <v>74</v>
      </c>
      <c r="B9" s="257"/>
      <c r="C9" s="257"/>
      <c r="D9" s="257"/>
      <c r="E9" s="257"/>
      <c r="F9" s="257"/>
    </row>
    <row r="10" spans="1:10" x14ac:dyDescent="0.2">
      <c r="A10" s="148"/>
      <c r="B10" s="139"/>
      <c r="C10" s="139"/>
      <c r="D10" s="132"/>
      <c r="E10" s="139"/>
      <c r="F10" s="132"/>
    </row>
    <row r="11" spans="1:10" ht="24.95" customHeight="1" x14ac:dyDescent="0.2">
      <c r="A11" s="146" t="s">
        <v>16</v>
      </c>
      <c r="B11" s="149" t="s">
        <v>39</v>
      </c>
      <c r="C11" s="149" t="s">
        <v>148</v>
      </c>
      <c r="D11" s="149" t="s">
        <v>153</v>
      </c>
      <c r="E11" s="149" t="s">
        <v>151</v>
      </c>
      <c r="F11" s="149" t="s">
        <v>149</v>
      </c>
      <c r="H11" s="149" t="s">
        <v>142</v>
      </c>
      <c r="I11" s="149" t="s">
        <v>143</v>
      </c>
      <c r="J11" s="149" t="s">
        <v>144</v>
      </c>
    </row>
    <row r="12" spans="1:10" x14ac:dyDescent="0.2">
      <c r="A12" s="140">
        <v>1</v>
      </c>
      <c r="B12" s="141">
        <v>2</v>
      </c>
      <c r="C12" s="141">
        <v>3</v>
      </c>
      <c r="D12" s="141">
        <v>2</v>
      </c>
      <c r="E12" s="141">
        <v>3</v>
      </c>
      <c r="F12" s="141">
        <v>4</v>
      </c>
      <c r="H12" s="141"/>
      <c r="I12" s="141"/>
      <c r="J12" s="141"/>
    </row>
    <row r="13" spans="1:10" ht="24.95" customHeight="1" x14ac:dyDescent="0.2">
      <c r="A13" s="136" t="s">
        <v>17</v>
      </c>
      <c r="B13" s="150">
        <f t="shared" ref="B13:D13" si="0">B14+B15</f>
        <v>33112890</v>
      </c>
      <c r="C13" s="150">
        <f t="shared" si="0"/>
        <v>0</v>
      </c>
      <c r="D13" s="150">
        <f t="shared" si="0"/>
        <v>33112890</v>
      </c>
      <c r="E13" s="150">
        <f>E14+E15+E16</f>
        <v>210300</v>
      </c>
      <c r="F13" s="150">
        <f>F14+F15+F16</f>
        <v>33323190</v>
      </c>
      <c r="H13" s="174" t="e">
        <f>B13/#REF!*100</f>
        <v>#REF!</v>
      </c>
      <c r="I13" s="174">
        <f>C13/B13*100</f>
        <v>0</v>
      </c>
      <c r="J13" s="174" t="e">
        <f>D13/C13*100</f>
        <v>#DIV/0!</v>
      </c>
    </row>
    <row r="14" spans="1:10" ht="24.95" customHeight="1" x14ac:dyDescent="0.2">
      <c r="A14" s="168" t="s">
        <v>18</v>
      </c>
      <c r="B14" s="165">
        <v>33112390</v>
      </c>
      <c r="C14" s="165">
        <v>0</v>
      </c>
      <c r="D14" s="166">
        <f>+C14+B14</f>
        <v>33112390</v>
      </c>
      <c r="E14" s="165">
        <v>124400</v>
      </c>
      <c r="F14" s="166">
        <f>+D14+E14</f>
        <v>33236790</v>
      </c>
      <c r="H14" s="175" t="e">
        <f>B14/#REF!*100</f>
        <v>#REF!</v>
      </c>
      <c r="I14" s="175">
        <f t="shared" ref="I14:J19" si="1">C14/B14*100</f>
        <v>0</v>
      </c>
      <c r="J14" s="175" t="e">
        <f t="shared" si="1"/>
        <v>#DIV/0!</v>
      </c>
    </row>
    <row r="15" spans="1:10" ht="24.95" customHeight="1" x14ac:dyDescent="0.2">
      <c r="A15" s="169" t="s">
        <v>19</v>
      </c>
      <c r="B15" s="167">
        <v>500</v>
      </c>
      <c r="C15" s="167">
        <v>0</v>
      </c>
      <c r="D15" s="166">
        <f>+C15+B15</f>
        <v>500</v>
      </c>
      <c r="E15" s="167">
        <v>0</v>
      </c>
      <c r="F15" s="166">
        <f t="shared" ref="F15:F16" si="2">+D15+E15</f>
        <v>500</v>
      </c>
      <c r="H15" s="175" t="e">
        <f>B15/#REF!*100</f>
        <v>#REF!</v>
      </c>
      <c r="I15" s="175">
        <f t="shared" si="1"/>
        <v>0</v>
      </c>
      <c r="J15" s="175" t="e">
        <f t="shared" si="1"/>
        <v>#DIV/0!</v>
      </c>
    </row>
    <row r="16" spans="1:10" ht="24.95" customHeight="1" x14ac:dyDescent="0.2">
      <c r="A16" s="169" t="s">
        <v>152</v>
      </c>
      <c r="B16" s="167"/>
      <c r="C16" s="167"/>
      <c r="D16" s="166">
        <v>0</v>
      </c>
      <c r="E16" s="167">
        <v>85900</v>
      </c>
      <c r="F16" s="166">
        <f t="shared" si="2"/>
        <v>85900</v>
      </c>
      <c r="H16" s="175"/>
      <c r="I16" s="175"/>
      <c r="J16" s="175"/>
    </row>
    <row r="17" spans="1:10" ht="24.95" customHeight="1" x14ac:dyDescent="0.2">
      <c r="A17" s="137" t="s">
        <v>20</v>
      </c>
      <c r="B17" s="150">
        <f t="shared" ref="B17:F17" si="3">B18+B19</f>
        <v>33112890</v>
      </c>
      <c r="C17" s="150">
        <f t="shared" si="3"/>
        <v>0</v>
      </c>
      <c r="D17" s="150">
        <f t="shared" si="3"/>
        <v>33112890</v>
      </c>
      <c r="E17" s="150">
        <f t="shared" si="3"/>
        <v>210300</v>
      </c>
      <c r="F17" s="150">
        <f t="shared" si="3"/>
        <v>33323190</v>
      </c>
      <c r="H17" s="174" t="e">
        <f>B17/#REF!*100</f>
        <v>#REF!</v>
      </c>
      <c r="I17" s="174">
        <f t="shared" si="1"/>
        <v>0</v>
      </c>
      <c r="J17" s="174" t="e">
        <f t="shared" si="1"/>
        <v>#DIV/0!</v>
      </c>
    </row>
    <row r="18" spans="1:10" ht="24.95" customHeight="1" x14ac:dyDescent="0.2">
      <c r="A18" s="170" t="s">
        <v>21</v>
      </c>
      <c r="B18" s="165">
        <v>31946890</v>
      </c>
      <c r="C18" s="165">
        <v>-170000</v>
      </c>
      <c r="D18" s="166">
        <f>+B18+C18</f>
        <v>31776890</v>
      </c>
      <c r="E18" s="165">
        <v>189500</v>
      </c>
      <c r="F18" s="166">
        <f>+D18+E18</f>
        <v>31966390</v>
      </c>
      <c r="H18" s="175" t="e">
        <f>B18/#REF!*100</f>
        <v>#REF!</v>
      </c>
      <c r="I18" s="175">
        <f t="shared" si="1"/>
        <v>-0.53213317477851518</v>
      </c>
      <c r="J18" s="175">
        <f t="shared" si="1"/>
        <v>-18692.288235294116</v>
      </c>
    </row>
    <row r="19" spans="1:10" ht="24.95" customHeight="1" x14ac:dyDescent="0.2">
      <c r="A19" s="171" t="s">
        <v>22</v>
      </c>
      <c r="B19" s="167">
        <v>1166000</v>
      </c>
      <c r="C19" s="167">
        <v>170000</v>
      </c>
      <c r="D19" s="166">
        <f>+B19+C19</f>
        <v>1336000</v>
      </c>
      <c r="E19" s="167">
        <v>20800</v>
      </c>
      <c r="F19" s="166">
        <f>+D19+E19</f>
        <v>1356800</v>
      </c>
      <c r="H19" s="175" t="e">
        <f>B19/#REF!*100</f>
        <v>#REF!</v>
      </c>
      <c r="I19" s="175">
        <f t="shared" si="1"/>
        <v>14.579759862778729</v>
      </c>
      <c r="J19" s="175">
        <f t="shared" si="1"/>
        <v>785.88235294117646</v>
      </c>
    </row>
    <row r="20" spans="1:10" ht="24.95" customHeight="1" x14ac:dyDescent="0.2">
      <c r="A20" s="138" t="s">
        <v>23</v>
      </c>
      <c r="B20" s="150">
        <f t="shared" ref="B20:F20" si="4">B13-B17</f>
        <v>0</v>
      </c>
      <c r="C20" s="150">
        <f t="shared" si="4"/>
        <v>0</v>
      </c>
      <c r="D20" s="150">
        <f t="shared" si="4"/>
        <v>0</v>
      </c>
      <c r="E20" s="150">
        <f t="shared" si="4"/>
        <v>0</v>
      </c>
      <c r="F20" s="150">
        <f t="shared" si="4"/>
        <v>0</v>
      </c>
      <c r="H20" s="150"/>
      <c r="I20" s="150"/>
      <c r="J20" s="150"/>
    </row>
    <row r="21" spans="1:10" x14ac:dyDescent="0.2">
      <c r="A21" s="142"/>
      <c r="B21" s="151"/>
      <c r="C21" s="151"/>
      <c r="D21" s="151"/>
      <c r="E21" s="151"/>
      <c r="F21" s="151"/>
    </row>
    <row r="22" spans="1:10" ht="15.75" customHeight="1" x14ac:dyDescent="0.2">
      <c r="A22" s="256" t="s">
        <v>24</v>
      </c>
      <c r="B22" s="256"/>
      <c r="C22" s="256"/>
      <c r="D22" s="256"/>
      <c r="E22" s="256"/>
      <c r="F22" s="256"/>
    </row>
    <row r="23" spans="1:10" x14ac:dyDescent="0.2">
      <c r="A23" s="142"/>
      <c r="B23" s="151"/>
      <c r="C23" s="151"/>
      <c r="D23" s="151"/>
      <c r="E23" s="151"/>
      <c r="F23" s="151"/>
    </row>
    <row r="24" spans="1:10" ht="24.95" customHeight="1" x14ac:dyDescent="0.2">
      <c r="A24" s="146" t="s">
        <v>16</v>
      </c>
      <c r="B24" s="149" t="s">
        <v>39</v>
      </c>
      <c r="C24" s="149" t="s">
        <v>148</v>
      </c>
      <c r="D24" s="149" t="s">
        <v>153</v>
      </c>
      <c r="E24" s="149" t="s">
        <v>151</v>
      </c>
      <c r="F24" s="149" t="s">
        <v>149</v>
      </c>
    </row>
    <row r="25" spans="1:10" x14ac:dyDescent="0.2">
      <c r="A25" s="140">
        <v>1</v>
      </c>
      <c r="B25" s="141">
        <v>2</v>
      </c>
      <c r="C25" s="141">
        <v>3</v>
      </c>
      <c r="D25" s="141">
        <v>2</v>
      </c>
      <c r="E25" s="141">
        <v>3</v>
      </c>
      <c r="F25" s="141">
        <v>4</v>
      </c>
    </row>
    <row r="26" spans="1:10" ht="24.95" customHeight="1" x14ac:dyDescent="0.2">
      <c r="A26" s="173" t="s">
        <v>25</v>
      </c>
      <c r="B26" s="152">
        <v>0</v>
      </c>
      <c r="C26" s="152">
        <v>0</v>
      </c>
      <c r="D26" s="153">
        <v>0</v>
      </c>
      <c r="E26" s="152">
        <v>0</v>
      </c>
      <c r="F26" s="153">
        <v>0</v>
      </c>
    </row>
    <row r="27" spans="1:10" ht="24.95" customHeight="1" x14ac:dyDescent="0.2">
      <c r="A27" s="173" t="s">
        <v>26</v>
      </c>
      <c r="B27" s="152">
        <v>0</v>
      </c>
      <c r="C27" s="152">
        <v>0</v>
      </c>
      <c r="D27" s="153">
        <v>0</v>
      </c>
      <c r="E27" s="152">
        <v>0</v>
      </c>
      <c r="F27" s="153">
        <v>0</v>
      </c>
    </row>
    <row r="28" spans="1:10" ht="24.95" customHeight="1" x14ac:dyDescent="0.2">
      <c r="A28" s="134" t="s">
        <v>27</v>
      </c>
      <c r="B28" s="154">
        <f t="shared" ref="B28:F28" si="5">B26-B27</f>
        <v>0</v>
      </c>
      <c r="C28" s="154">
        <f t="shared" si="5"/>
        <v>0</v>
      </c>
      <c r="D28" s="154">
        <f t="shared" si="5"/>
        <v>0</v>
      </c>
      <c r="E28" s="154">
        <f t="shared" si="5"/>
        <v>0</v>
      </c>
      <c r="F28" s="154">
        <f t="shared" si="5"/>
        <v>0</v>
      </c>
    </row>
    <row r="29" spans="1:10" ht="24.95" customHeight="1" x14ac:dyDescent="0.2">
      <c r="A29" s="134" t="s">
        <v>28</v>
      </c>
      <c r="B29" s="154">
        <f t="shared" ref="B29:F29" si="6">B20+B28</f>
        <v>0</v>
      </c>
      <c r="C29" s="154">
        <f t="shared" si="6"/>
        <v>0</v>
      </c>
      <c r="D29" s="154">
        <f t="shared" si="6"/>
        <v>0</v>
      </c>
      <c r="E29" s="154">
        <f t="shared" si="6"/>
        <v>0</v>
      </c>
      <c r="F29" s="154">
        <f t="shared" si="6"/>
        <v>0</v>
      </c>
    </row>
    <row r="30" spans="1:10" x14ac:dyDescent="0.2">
      <c r="A30" s="143"/>
      <c r="B30" s="151"/>
      <c r="C30" s="151"/>
      <c r="D30" s="151"/>
      <c r="E30" s="151"/>
      <c r="F30" s="151"/>
    </row>
    <row r="31" spans="1:10" ht="15.75" hidden="1" customHeight="1" x14ac:dyDescent="0.2">
      <c r="A31" s="256" t="s">
        <v>29</v>
      </c>
      <c r="B31" s="256"/>
      <c r="C31" s="256"/>
      <c r="D31" s="256"/>
      <c r="E31" s="196"/>
      <c r="F31" s="196"/>
    </row>
    <row r="32" spans="1:10" hidden="1" x14ac:dyDescent="0.2">
      <c r="A32" s="142"/>
      <c r="B32" s="155"/>
      <c r="C32" s="155"/>
      <c r="D32" s="155"/>
      <c r="E32" s="155"/>
      <c r="F32" s="155"/>
    </row>
    <row r="33" spans="1:6" ht="24.95" hidden="1" customHeight="1" x14ac:dyDescent="0.2">
      <c r="A33" s="147" t="s">
        <v>30</v>
      </c>
      <c r="B33" s="149" t="s">
        <v>39</v>
      </c>
      <c r="C33" s="149" t="s">
        <v>148</v>
      </c>
      <c r="D33" s="149" t="s">
        <v>149</v>
      </c>
      <c r="E33" s="149"/>
      <c r="F33" s="149"/>
    </row>
    <row r="34" spans="1:6" hidden="1" x14ac:dyDescent="0.2">
      <c r="A34" s="140">
        <v>1</v>
      </c>
      <c r="B34" s="141">
        <v>2</v>
      </c>
      <c r="C34" s="141">
        <v>3</v>
      </c>
      <c r="D34" s="141">
        <v>4</v>
      </c>
      <c r="E34" s="141"/>
      <c r="F34" s="141"/>
    </row>
    <row r="35" spans="1:6" ht="24.95" hidden="1" customHeight="1" x14ac:dyDescent="0.2">
      <c r="A35" s="135" t="s">
        <v>31</v>
      </c>
      <c r="B35" s="156">
        <v>0</v>
      </c>
      <c r="C35" s="156">
        <v>0</v>
      </c>
      <c r="D35" s="157">
        <v>0</v>
      </c>
      <c r="E35" s="156"/>
      <c r="F35" s="157"/>
    </row>
    <row r="36" spans="1:6" ht="24.95" hidden="1" customHeight="1" x14ac:dyDescent="0.2">
      <c r="A36" s="134" t="s">
        <v>32</v>
      </c>
      <c r="B36" s="158">
        <f t="shared" ref="B36:D36" si="7">B29+B35</f>
        <v>0</v>
      </c>
      <c r="C36" s="158">
        <f t="shared" si="7"/>
        <v>0</v>
      </c>
      <c r="D36" s="159">
        <f t="shared" si="7"/>
        <v>0</v>
      </c>
      <c r="E36" s="158"/>
      <c r="F36" s="159"/>
    </row>
    <row r="37" spans="1:6" ht="41.25" hidden="1" customHeight="1" x14ac:dyDescent="0.2">
      <c r="A37" s="133" t="s">
        <v>33</v>
      </c>
      <c r="B37" s="158">
        <f t="shared" ref="B37:D37" si="8">B20+B28+B35-B36</f>
        <v>0</v>
      </c>
      <c r="C37" s="158">
        <f t="shared" si="8"/>
        <v>0</v>
      </c>
      <c r="D37" s="159">
        <f t="shared" si="8"/>
        <v>0</v>
      </c>
      <c r="E37" s="158"/>
      <c r="F37" s="159"/>
    </row>
    <row r="38" spans="1:6" hidden="1" x14ac:dyDescent="0.2">
      <c r="A38" s="144"/>
      <c r="B38" s="160"/>
      <c r="C38" s="160"/>
      <c r="D38" s="160"/>
      <c r="E38" s="160"/>
      <c r="F38" s="160"/>
    </row>
    <row r="39" spans="1:6" ht="15.75" hidden="1" customHeight="1" x14ac:dyDescent="0.2">
      <c r="A39" s="255" t="s">
        <v>34</v>
      </c>
      <c r="B39" s="255"/>
      <c r="C39" s="255"/>
      <c r="D39" s="255"/>
      <c r="E39" s="197"/>
      <c r="F39" s="197"/>
    </row>
    <row r="40" spans="1:6" hidden="1" x14ac:dyDescent="0.2">
      <c r="A40" s="145"/>
      <c r="B40" s="161"/>
      <c r="C40" s="161"/>
      <c r="D40" s="161"/>
      <c r="E40" s="161"/>
      <c r="F40" s="161"/>
    </row>
    <row r="41" spans="1:6" ht="24.95" hidden="1" customHeight="1" x14ac:dyDescent="0.2">
      <c r="A41" s="147" t="s">
        <v>30</v>
      </c>
      <c r="B41" s="149" t="s">
        <v>39</v>
      </c>
      <c r="C41" s="149" t="s">
        <v>148</v>
      </c>
      <c r="D41" s="149" t="s">
        <v>149</v>
      </c>
      <c r="E41" s="149"/>
      <c r="F41" s="149"/>
    </row>
    <row r="42" spans="1:6" hidden="1" x14ac:dyDescent="0.2">
      <c r="A42" s="140">
        <v>1</v>
      </c>
      <c r="B42" s="141">
        <v>2</v>
      </c>
      <c r="C42" s="141">
        <v>3</v>
      </c>
      <c r="D42" s="141">
        <v>4</v>
      </c>
      <c r="E42" s="141"/>
      <c r="F42" s="141"/>
    </row>
    <row r="43" spans="1:6" ht="24.95" hidden="1" customHeight="1" x14ac:dyDescent="0.2">
      <c r="A43" s="135" t="s">
        <v>31</v>
      </c>
      <c r="B43" s="156" t="e">
        <f>#REF!</f>
        <v>#REF!</v>
      </c>
      <c r="C43" s="156" t="e">
        <f>B46</f>
        <v>#REF!</v>
      </c>
      <c r="D43" s="157" t="e">
        <f>C46</f>
        <v>#REF!</v>
      </c>
      <c r="E43" s="156"/>
      <c r="F43" s="157"/>
    </row>
    <row r="44" spans="1:6" ht="24.95" hidden="1" customHeight="1" x14ac:dyDescent="0.2">
      <c r="A44" s="135" t="s">
        <v>35</v>
      </c>
      <c r="B44" s="156">
        <v>0</v>
      </c>
      <c r="C44" s="156">
        <v>0</v>
      </c>
      <c r="D44" s="157">
        <v>0</v>
      </c>
      <c r="E44" s="156"/>
      <c r="F44" s="157"/>
    </row>
    <row r="45" spans="1:6" ht="24.95" hidden="1" customHeight="1" x14ac:dyDescent="0.2">
      <c r="A45" s="135" t="s">
        <v>36</v>
      </c>
      <c r="B45" s="156">
        <v>0</v>
      </c>
      <c r="C45" s="156">
        <v>0</v>
      </c>
      <c r="D45" s="157">
        <v>0</v>
      </c>
      <c r="E45" s="156"/>
      <c r="F45" s="157"/>
    </row>
    <row r="46" spans="1:6" ht="24.95" hidden="1" customHeight="1" x14ac:dyDescent="0.2">
      <c r="A46" s="134" t="s">
        <v>32</v>
      </c>
      <c r="B46" s="162" t="e">
        <f t="shared" ref="B46:D46" si="9">B43-B44+B45</f>
        <v>#REF!</v>
      </c>
      <c r="C46" s="162" t="e">
        <f t="shared" si="9"/>
        <v>#REF!</v>
      </c>
      <c r="D46" s="163" t="e">
        <f t="shared" si="9"/>
        <v>#REF!</v>
      </c>
      <c r="E46" s="162"/>
      <c r="F46" s="163"/>
    </row>
    <row r="48" spans="1:6" ht="15.75" x14ac:dyDescent="0.2">
      <c r="E48" s="180" t="s">
        <v>146</v>
      </c>
    </row>
    <row r="49" spans="5:5" ht="15.75" x14ac:dyDescent="0.2">
      <c r="E49" s="180" t="s">
        <v>147</v>
      </c>
    </row>
  </sheetData>
  <mergeCells count="6">
    <mergeCell ref="A5:F5"/>
    <mergeCell ref="A39:D39"/>
    <mergeCell ref="A31:D31"/>
    <mergeCell ref="A22:F22"/>
    <mergeCell ref="A9:F9"/>
    <mergeCell ref="A7:F7"/>
  </mergeCells>
  <pageMargins left="0.25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showGridLines="0" topLeftCell="A3" zoomScaleNormal="100" workbookViewId="0">
      <selection activeCell="G9" sqref="G9:I9"/>
    </sheetView>
  </sheetViews>
  <sheetFormatPr defaultRowHeight="15.75" x14ac:dyDescent="0.25"/>
  <cols>
    <col min="1" max="1" width="7.42578125" style="7" customWidth="1"/>
    <col min="2" max="2" width="47" style="2" customWidth="1"/>
    <col min="3" max="6" width="18.7109375" style="2" hidden="1" customWidth="1"/>
    <col min="7" max="9" width="22.7109375" style="2" customWidth="1"/>
    <col min="10" max="10" width="5.7109375" style="2" customWidth="1"/>
    <col min="11" max="14" width="0" style="2" hidden="1" customWidth="1"/>
    <col min="15" max="16384" width="9.140625" style="2"/>
  </cols>
  <sheetData>
    <row r="1" spans="1:13" x14ac:dyDescent="0.25">
      <c r="A1" s="264" t="s">
        <v>0</v>
      </c>
      <c r="B1" s="264"/>
      <c r="C1" s="5"/>
    </row>
    <row r="2" spans="1:13" x14ac:dyDescent="0.25">
      <c r="A2" s="264" t="s">
        <v>1</v>
      </c>
      <c r="B2" s="264"/>
      <c r="C2" s="5"/>
    </row>
    <row r="3" spans="1:13" x14ac:dyDescent="0.25">
      <c r="A3" s="264" t="s">
        <v>2</v>
      </c>
      <c r="B3" s="264"/>
      <c r="C3" s="5"/>
    </row>
    <row r="4" spans="1:13" ht="18" customHeight="1" x14ac:dyDescent="0.25">
      <c r="A4" s="265" t="s">
        <v>72</v>
      </c>
      <c r="B4" s="265"/>
      <c r="C4" s="265"/>
      <c r="D4" s="265"/>
      <c r="E4" s="265"/>
      <c r="F4" s="265"/>
      <c r="G4" s="265"/>
      <c r="H4" s="265"/>
      <c r="I4" s="265"/>
    </row>
    <row r="5" spans="1:13" x14ac:dyDescent="0.25">
      <c r="A5" s="9"/>
      <c r="B5" s="9"/>
      <c r="C5" s="9"/>
    </row>
    <row r="6" spans="1:13" ht="18" customHeight="1" x14ac:dyDescent="0.25">
      <c r="A6" s="265" t="s">
        <v>73</v>
      </c>
      <c r="B6" s="265"/>
      <c r="C6" s="265"/>
      <c r="D6" s="265"/>
      <c r="E6" s="265"/>
      <c r="F6" s="265"/>
      <c r="G6" s="265"/>
      <c r="H6" s="265"/>
      <c r="I6" s="265"/>
    </row>
    <row r="8" spans="1:13" ht="16.5" thickBot="1" x14ac:dyDescent="0.3">
      <c r="A8" s="3"/>
      <c r="D8" s="1"/>
      <c r="E8" s="4"/>
      <c r="F8" s="1"/>
      <c r="G8" s="1"/>
      <c r="H8" s="1"/>
      <c r="I8" s="1"/>
    </row>
    <row r="9" spans="1:13" ht="24.95" customHeight="1" thickBot="1" x14ac:dyDescent="0.3">
      <c r="A9" s="258" t="s">
        <v>16</v>
      </c>
      <c r="B9" s="259"/>
      <c r="C9" s="209" t="s">
        <v>37</v>
      </c>
      <c r="D9" s="209" t="s">
        <v>38</v>
      </c>
      <c r="E9" s="210" t="s">
        <v>39</v>
      </c>
      <c r="F9" s="210" t="s">
        <v>148</v>
      </c>
      <c r="G9" s="210" t="s">
        <v>153</v>
      </c>
      <c r="H9" s="211" t="s">
        <v>151</v>
      </c>
      <c r="I9" s="212" t="s">
        <v>149</v>
      </c>
      <c r="K9" s="149" t="s">
        <v>142</v>
      </c>
      <c r="L9" s="149" t="s">
        <v>143</v>
      </c>
      <c r="M9" s="149" t="s">
        <v>144</v>
      </c>
    </row>
    <row r="10" spans="1:13" ht="24.95" customHeight="1" thickTop="1" x14ac:dyDescent="0.25">
      <c r="A10" s="262" t="s">
        <v>5</v>
      </c>
      <c r="B10" s="263"/>
      <c r="C10" s="205">
        <f>+C11+C18</f>
        <v>24822877.869999997</v>
      </c>
      <c r="D10" s="205">
        <v>31629200</v>
      </c>
      <c r="E10" s="206">
        <v>33112890</v>
      </c>
      <c r="F10" s="205"/>
      <c r="G10" s="205">
        <v>33112890</v>
      </c>
      <c r="H10" s="207">
        <f>+H11+H18+H20</f>
        <v>210300</v>
      </c>
      <c r="I10" s="208">
        <f>+G10+H10</f>
        <v>33323190</v>
      </c>
      <c r="K10" s="175">
        <f>E10/D10*100</f>
        <v>104.69088690197665</v>
      </c>
      <c r="L10" s="175">
        <f t="shared" ref="L10:M10" si="0">F10/E10*100</f>
        <v>0</v>
      </c>
      <c r="M10" s="175" t="e">
        <f t="shared" si="0"/>
        <v>#DIV/0!</v>
      </c>
    </row>
    <row r="11" spans="1:13" ht="24.95" customHeight="1" x14ac:dyDescent="0.25">
      <c r="A11" s="18" t="s">
        <v>6</v>
      </c>
      <c r="B11" s="19" t="s">
        <v>7</v>
      </c>
      <c r="C11" s="10">
        <f>+SUM(C12:C17)</f>
        <v>24822614.939999998</v>
      </c>
      <c r="D11" s="11">
        <v>31627700</v>
      </c>
      <c r="E11" s="12">
        <v>33112390</v>
      </c>
      <c r="F11" s="10"/>
      <c r="G11" s="10">
        <v>33112390</v>
      </c>
      <c r="H11" s="11">
        <f>+H12+H14+H15+H17+H16</f>
        <v>124400</v>
      </c>
      <c r="I11" s="13">
        <f t="shared" ref="I11:I21" si="1">+G11+H11</f>
        <v>33236790</v>
      </c>
      <c r="K11" s="175">
        <f t="shared" ref="K11:K37" si="2">E11/D11*100</f>
        <v>104.69427116103923</v>
      </c>
      <c r="L11" s="175">
        <f t="shared" ref="L11:L37" si="3">F11/E11*100</f>
        <v>0</v>
      </c>
      <c r="M11" s="175" t="e">
        <f t="shared" ref="M11:M37" si="4">G11/F11*100</f>
        <v>#DIV/0!</v>
      </c>
    </row>
    <row r="12" spans="1:13" ht="24.95" customHeight="1" x14ac:dyDescent="0.25">
      <c r="A12" s="20" t="s">
        <v>40</v>
      </c>
      <c r="B12" s="21" t="s">
        <v>41</v>
      </c>
      <c r="C12" s="16">
        <v>548725.48</v>
      </c>
      <c r="D12" s="22">
        <v>1332000</v>
      </c>
      <c r="E12" s="17">
        <v>1129500</v>
      </c>
      <c r="F12" s="16"/>
      <c r="G12" s="16">
        <v>1129500</v>
      </c>
      <c r="H12" s="22">
        <v>124400</v>
      </c>
      <c r="I12" s="23">
        <f t="shared" si="1"/>
        <v>1253900</v>
      </c>
      <c r="K12" s="175">
        <f t="shared" si="2"/>
        <v>84.797297297297305</v>
      </c>
      <c r="L12" s="175">
        <f t="shared" si="3"/>
        <v>0</v>
      </c>
      <c r="M12" s="175" t="e">
        <f t="shared" si="4"/>
        <v>#DIV/0!</v>
      </c>
    </row>
    <row r="13" spans="1:13" ht="24.95" hidden="1" customHeight="1" x14ac:dyDescent="0.25">
      <c r="A13" s="20" t="s">
        <v>42</v>
      </c>
      <c r="B13" s="21" t="s">
        <v>43</v>
      </c>
      <c r="C13" s="16">
        <v>29.67</v>
      </c>
      <c r="D13" s="22">
        <v>0</v>
      </c>
      <c r="E13" s="17">
        <v>0</v>
      </c>
      <c r="F13" s="16"/>
      <c r="G13" s="16">
        <v>0</v>
      </c>
      <c r="H13" s="22"/>
      <c r="I13" s="23">
        <f t="shared" si="1"/>
        <v>0</v>
      </c>
      <c r="K13" s="175"/>
      <c r="L13" s="175"/>
      <c r="M13" s="175"/>
    </row>
    <row r="14" spans="1:13" ht="24.95" customHeight="1" x14ac:dyDescent="0.25">
      <c r="A14" s="20" t="s">
        <v>44</v>
      </c>
      <c r="B14" s="24" t="s">
        <v>45</v>
      </c>
      <c r="C14" s="16">
        <v>497013.95</v>
      </c>
      <c r="D14" s="22">
        <v>750000</v>
      </c>
      <c r="E14" s="17">
        <v>760000</v>
      </c>
      <c r="F14" s="16"/>
      <c r="G14" s="16">
        <v>760000</v>
      </c>
      <c r="H14" s="22"/>
      <c r="I14" s="23">
        <f t="shared" si="1"/>
        <v>760000</v>
      </c>
      <c r="K14" s="175">
        <f t="shared" si="2"/>
        <v>101.33333333333334</v>
      </c>
      <c r="L14" s="175">
        <f t="shared" si="3"/>
        <v>0</v>
      </c>
      <c r="M14" s="175" t="e">
        <f t="shared" si="4"/>
        <v>#DIV/0!</v>
      </c>
    </row>
    <row r="15" spans="1:13" ht="24.95" customHeight="1" x14ac:dyDescent="0.25">
      <c r="A15" s="20" t="s">
        <v>46</v>
      </c>
      <c r="B15" s="24" t="s">
        <v>47</v>
      </c>
      <c r="C15" s="16">
        <v>1860742.64</v>
      </c>
      <c r="D15" s="22">
        <v>2031000</v>
      </c>
      <c r="E15" s="17">
        <v>1140000</v>
      </c>
      <c r="F15" s="16"/>
      <c r="G15" s="16">
        <v>1140000</v>
      </c>
      <c r="H15" s="22"/>
      <c r="I15" s="23">
        <f t="shared" si="1"/>
        <v>1140000</v>
      </c>
      <c r="K15" s="175">
        <f t="shared" si="2"/>
        <v>56.129985228951249</v>
      </c>
      <c r="L15" s="175">
        <f t="shared" si="3"/>
        <v>0</v>
      </c>
      <c r="M15" s="175" t="e">
        <f t="shared" si="4"/>
        <v>#DIV/0!</v>
      </c>
    </row>
    <row r="16" spans="1:13" ht="24.95" customHeight="1" x14ac:dyDescent="0.25">
      <c r="A16" s="20" t="s">
        <v>48</v>
      </c>
      <c r="B16" s="24" t="s">
        <v>49</v>
      </c>
      <c r="C16" s="16">
        <v>21886127.449999999</v>
      </c>
      <c r="D16" s="22">
        <v>27464700</v>
      </c>
      <c r="E16" s="17">
        <v>30067890</v>
      </c>
      <c r="F16" s="16"/>
      <c r="G16" s="16">
        <v>30067890</v>
      </c>
      <c r="H16" s="22"/>
      <c r="I16" s="23">
        <f t="shared" si="1"/>
        <v>30067890</v>
      </c>
      <c r="K16" s="175">
        <f t="shared" si="2"/>
        <v>109.47831216070082</v>
      </c>
      <c r="L16" s="175">
        <f t="shared" si="3"/>
        <v>0</v>
      </c>
      <c r="M16" s="175" t="e">
        <f t="shared" si="4"/>
        <v>#DIV/0!</v>
      </c>
    </row>
    <row r="17" spans="1:13" ht="24.95" customHeight="1" x14ac:dyDescent="0.25">
      <c r="A17" s="20" t="s">
        <v>50</v>
      </c>
      <c r="B17" s="21" t="s">
        <v>51</v>
      </c>
      <c r="C17" s="16">
        <v>29975.75</v>
      </c>
      <c r="D17" s="22">
        <v>50000</v>
      </c>
      <c r="E17" s="17">
        <v>15000</v>
      </c>
      <c r="F17" s="16"/>
      <c r="G17" s="16">
        <v>15000</v>
      </c>
      <c r="H17" s="22"/>
      <c r="I17" s="23">
        <f t="shared" si="1"/>
        <v>15000</v>
      </c>
      <c r="K17" s="175">
        <f t="shared" si="2"/>
        <v>30</v>
      </c>
      <c r="L17" s="175">
        <f t="shared" si="3"/>
        <v>0</v>
      </c>
      <c r="M17" s="175" t="e">
        <f t="shared" si="4"/>
        <v>#DIV/0!</v>
      </c>
    </row>
    <row r="18" spans="1:13" s="14" customFormat="1" ht="24.95" customHeight="1" x14ac:dyDescent="0.3">
      <c r="A18" s="18" t="s">
        <v>8</v>
      </c>
      <c r="B18" s="19" t="s">
        <v>9</v>
      </c>
      <c r="C18" s="10">
        <v>262.93</v>
      </c>
      <c r="D18" s="11">
        <v>1500</v>
      </c>
      <c r="E18" s="12">
        <v>500</v>
      </c>
      <c r="F18" s="10"/>
      <c r="G18" s="10">
        <v>500</v>
      </c>
      <c r="H18" s="11">
        <f>+H19</f>
        <v>0</v>
      </c>
      <c r="I18" s="13">
        <f t="shared" si="1"/>
        <v>500</v>
      </c>
      <c r="K18" s="175">
        <f t="shared" si="2"/>
        <v>33.333333333333329</v>
      </c>
      <c r="L18" s="175">
        <f t="shared" si="3"/>
        <v>0</v>
      </c>
      <c r="M18" s="175" t="e">
        <f t="shared" si="4"/>
        <v>#DIV/0!</v>
      </c>
    </row>
    <row r="19" spans="1:13" ht="24.95" customHeight="1" x14ac:dyDescent="0.25">
      <c r="A19" s="20" t="s">
        <v>52</v>
      </c>
      <c r="B19" s="21" t="s">
        <v>53</v>
      </c>
      <c r="C19" s="16">
        <v>262.93</v>
      </c>
      <c r="D19" s="22">
        <v>1500</v>
      </c>
      <c r="E19" s="17">
        <v>500</v>
      </c>
      <c r="F19" s="16"/>
      <c r="G19" s="16">
        <v>500</v>
      </c>
      <c r="H19" s="22"/>
      <c r="I19" s="23">
        <f t="shared" si="1"/>
        <v>500</v>
      </c>
      <c r="K19" s="175">
        <f t="shared" si="2"/>
        <v>33.333333333333329</v>
      </c>
      <c r="L19" s="175">
        <f t="shared" si="3"/>
        <v>0</v>
      </c>
      <c r="M19" s="175" t="e">
        <f t="shared" si="4"/>
        <v>#DIV/0!</v>
      </c>
    </row>
    <row r="20" spans="1:13" ht="24.95" customHeight="1" x14ac:dyDescent="0.25">
      <c r="A20" s="199">
        <v>9</v>
      </c>
      <c r="B20" s="200" t="s">
        <v>155</v>
      </c>
      <c r="C20" s="201"/>
      <c r="D20" s="202"/>
      <c r="E20" s="203">
        <v>0</v>
      </c>
      <c r="F20" s="201"/>
      <c r="G20" s="201">
        <v>0</v>
      </c>
      <c r="H20" s="202">
        <f>+H21</f>
        <v>85900</v>
      </c>
      <c r="I20" s="204">
        <f t="shared" si="1"/>
        <v>85900</v>
      </c>
      <c r="K20" s="198"/>
      <c r="L20" s="198" t="e">
        <f t="shared" si="3"/>
        <v>#DIV/0!</v>
      </c>
      <c r="M20" s="198" t="e">
        <f t="shared" si="4"/>
        <v>#DIV/0!</v>
      </c>
    </row>
    <row r="21" spans="1:13" ht="24.95" customHeight="1" thickBot="1" x14ac:dyDescent="0.3">
      <c r="A21" s="25">
        <v>92</v>
      </c>
      <c r="B21" s="26" t="s">
        <v>156</v>
      </c>
      <c r="C21" s="27"/>
      <c r="D21" s="28"/>
      <c r="E21" s="29">
        <v>0</v>
      </c>
      <c r="F21" s="27"/>
      <c r="G21" s="27">
        <v>0</v>
      </c>
      <c r="H21" s="28">
        <v>85900</v>
      </c>
      <c r="I21" s="30">
        <f t="shared" si="1"/>
        <v>85900</v>
      </c>
      <c r="K21" s="198"/>
      <c r="L21" s="198" t="e">
        <f t="shared" si="3"/>
        <v>#DIV/0!</v>
      </c>
      <c r="M21" s="198" t="e">
        <f t="shared" si="4"/>
        <v>#DIV/0!</v>
      </c>
    </row>
    <row r="22" spans="1:13" ht="12.75" customHeight="1" x14ac:dyDescent="0.25">
      <c r="A22" s="31"/>
      <c r="B22" s="32"/>
      <c r="C22" s="33"/>
      <c r="D22" s="33"/>
      <c r="E22" s="34"/>
      <c r="F22" s="33"/>
      <c r="G22" s="33"/>
      <c r="H22" s="33"/>
      <c r="I22" s="33"/>
    </row>
    <row r="23" spans="1:13" ht="12.75" customHeight="1" x14ac:dyDescent="0.25">
      <c r="A23" s="31"/>
      <c r="B23" s="32"/>
      <c r="C23" s="33"/>
      <c r="D23" s="33"/>
      <c r="E23" s="34"/>
      <c r="F23" s="33"/>
      <c r="G23" s="33"/>
      <c r="H23" s="33"/>
      <c r="I23" s="33"/>
    </row>
    <row r="24" spans="1:13" ht="12.75" customHeight="1" thickBot="1" x14ac:dyDescent="0.3">
      <c r="A24" s="31"/>
      <c r="B24" s="32"/>
      <c r="C24" s="33"/>
      <c r="D24" s="33"/>
      <c r="E24" s="34"/>
      <c r="F24" s="33"/>
      <c r="G24" s="33"/>
      <c r="H24" s="33"/>
      <c r="I24" s="33"/>
    </row>
    <row r="25" spans="1:13" ht="24.95" customHeight="1" thickBot="1" x14ac:dyDescent="0.3">
      <c r="A25" s="258" t="s">
        <v>16</v>
      </c>
      <c r="B25" s="259"/>
      <c r="C25" s="209" t="s">
        <v>37</v>
      </c>
      <c r="D25" s="209" t="s">
        <v>38</v>
      </c>
      <c r="E25" s="210" t="s">
        <v>39</v>
      </c>
      <c r="F25" s="210" t="s">
        <v>148</v>
      </c>
      <c r="G25" s="210" t="s">
        <v>153</v>
      </c>
      <c r="H25" s="211" t="s">
        <v>151</v>
      </c>
      <c r="I25" s="212" t="s">
        <v>149</v>
      </c>
    </row>
    <row r="26" spans="1:13" ht="24.95" customHeight="1" thickTop="1" x14ac:dyDescent="0.25">
      <c r="A26" s="260" t="s">
        <v>10</v>
      </c>
      <c r="B26" s="261"/>
      <c r="C26" s="213">
        <v>23280666.170000002</v>
      </c>
      <c r="D26" s="214">
        <v>30554200</v>
      </c>
      <c r="E26" s="215">
        <v>33112890</v>
      </c>
      <c r="F26" s="213">
        <f>+F27+F34</f>
        <v>0</v>
      </c>
      <c r="G26" s="213">
        <f>+F26+E26</f>
        <v>33112890</v>
      </c>
      <c r="H26" s="214">
        <f>+H27+H34</f>
        <v>210300</v>
      </c>
      <c r="I26" s="216">
        <f t="shared" ref="I26:I37" si="5">+G26+H26</f>
        <v>33323190</v>
      </c>
      <c r="K26" s="175">
        <f t="shared" si="2"/>
        <v>108.37426605834877</v>
      </c>
      <c r="L26" s="175">
        <f t="shared" si="3"/>
        <v>0</v>
      </c>
      <c r="M26" s="175" t="e">
        <f t="shared" si="4"/>
        <v>#DIV/0!</v>
      </c>
    </row>
    <row r="27" spans="1:13" ht="24.95" customHeight="1" x14ac:dyDescent="0.25">
      <c r="A27" s="18" t="s">
        <v>11</v>
      </c>
      <c r="B27" s="19" t="s">
        <v>12</v>
      </c>
      <c r="C27" s="10">
        <v>22889915.460000001</v>
      </c>
      <c r="D27" s="11">
        <v>29486710</v>
      </c>
      <c r="E27" s="12">
        <v>31946890</v>
      </c>
      <c r="F27" s="10">
        <f>+SUM(F28:F33)</f>
        <v>-170000</v>
      </c>
      <c r="G27" s="10">
        <f t="shared" ref="G27:G37" si="6">+F27+E27</f>
        <v>31776890</v>
      </c>
      <c r="H27" s="11">
        <f>+H28+H29+H30+H32+H33</f>
        <v>189500</v>
      </c>
      <c r="I27" s="13">
        <f t="shared" si="5"/>
        <v>31966390</v>
      </c>
      <c r="K27" s="175">
        <f t="shared" si="2"/>
        <v>108.34335197110833</v>
      </c>
      <c r="L27" s="175">
        <f t="shared" si="3"/>
        <v>-0.53213317477851518</v>
      </c>
      <c r="M27" s="175">
        <f t="shared" si="4"/>
        <v>-18692.288235294116</v>
      </c>
    </row>
    <row r="28" spans="1:13" ht="24.95" customHeight="1" x14ac:dyDescent="0.25">
      <c r="A28" s="20" t="s">
        <v>54</v>
      </c>
      <c r="B28" s="21" t="s">
        <v>55</v>
      </c>
      <c r="C28" s="16">
        <v>17752876.370000001</v>
      </c>
      <c r="D28" s="22">
        <v>22909600</v>
      </c>
      <c r="E28" s="17">
        <v>24768600</v>
      </c>
      <c r="F28" s="16">
        <v>-170000</v>
      </c>
      <c r="G28" s="16">
        <f t="shared" si="6"/>
        <v>24598600</v>
      </c>
      <c r="H28" s="22">
        <v>13900</v>
      </c>
      <c r="I28" s="23">
        <f t="shared" si="5"/>
        <v>24612500</v>
      </c>
      <c r="K28" s="175">
        <f t="shared" si="2"/>
        <v>108.11450221741103</v>
      </c>
      <c r="L28" s="175">
        <f t="shared" si="3"/>
        <v>-0.68635288227836855</v>
      </c>
      <c r="M28" s="175">
        <f t="shared" si="4"/>
        <v>-14469.764705882351</v>
      </c>
    </row>
    <row r="29" spans="1:13" ht="24.95" customHeight="1" x14ac:dyDescent="0.25">
      <c r="A29" s="20" t="s">
        <v>56</v>
      </c>
      <c r="B29" s="21" t="s">
        <v>57</v>
      </c>
      <c r="C29" s="16">
        <v>5057437.79</v>
      </c>
      <c r="D29" s="22">
        <v>6508910</v>
      </c>
      <c r="E29" s="17">
        <v>7100090</v>
      </c>
      <c r="F29" s="16"/>
      <c r="G29" s="16">
        <f t="shared" si="6"/>
        <v>7100090</v>
      </c>
      <c r="H29" s="22">
        <v>175600</v>
      </c>
      <c r="I29" s="23">
        <f t="shared" si="5"/>
        <v>7275690</v>
      </c>
      <c r="K29" s="175">
        <f t="shared" si="2"/>
        <v>109.08262673781017</v>
      </c>
      <c r="L29" s="175">
        <f t="shared" si="3"/>
        <v>0</v>
      </c>
      <c r="M29" s="175" t="e">
        <f t="shared" si="4"/>
        <v>#DIV/0!</v>
      </c>
    </row>
    <row r="30" spans="1:13" ht="24.95" customHeight="1" x14ac:dyDescent="0.25">
      <c r="A30" s="20" t="s">
        <v>58</v>
      </c>
      <c r="B30" s="21" t="s">
        <v>59</v>
      </c>
      <c r="C30" s="16">
        <v>42375.95</v>
      </c>
      <c r="D30" s="22">
        <v>46200</v>
      </c>
      <c r="E30" s="17">
        <v>49300</v>
      </c>
      <c r="F30" s="16"/>
      <c r="G30" s="16">
        <f t="shared" si="6"/>
        <v>49300</v>
      </c>
      <c r="H30" s="22"/>
      <c r="I30" s="23">
        <f t="shared" si="5"/>
        <v>49300</v>
      </c>
      <c r="K30" s="175">
        <f t="shared" si="2"/>
        <v>106.70995670995671</v>
      </c>
      <c r="L30" s="175">
        <f t="shared" si="3"/>
        <v>0</v>
      </c>
      <c r="M30" s="175" t="e">
        <f t="shared" si="4"/>
        <v>#DIV/0!</v>
      </c>
    </row>
    <row r="31" spans="1:13" ht="24.95" hidden="1" customHeight="1" x14ac:dyDescent="0.25">
      <c r="A31" s="20" t="s">
        <v>60</v>
      </c>
      <c r="B31" s="21" t="s">
        <v>61</v>
      </c>
      <c r="C31" s="16">
        <v>0</v>
      </c>
      <c r="D31" s="22">
        <v>0</v>
      </c>
      <c r="E31" s="17">
        <v>0</v>
      </c>
      <c r="F31" s="16"/>
      <c r="G31" s="16">
        <f t="shared" si="6"/>
        <v>0</v>
      </c>
      <c r="H31" s="22"/>
      <c r="I31" s="23">
        <f t="shared" si="5"/>
        <v>0</v>
      </c>
      <c r="K31" s="175" t="e">
        <f t="shared" si="2"/>
        <v>#DIV/0!</v>
      </c>
      <c r="L31" s="175" t="e">
        <f t="shared" si="3"/>
        <v>#DIV/0!</v>
      </c>
      <c r="M31" s="175" t="e">
        <f t="shared" si="4"/>
        <v>#DIV/0!</v>
      </c>
    </row>
    <row r="32" spans="1:13" ht="24.95" customHeight="1" x14ac:dyDescent="0.25">
      <c r="A32" s="20" t="s">
        <v>62</v>
      </c>
      <c r="B32" s="24" t="s">
        <v>63</v>
      </c>
      <c r="C32" s="16">
        <v>8998.7000000000007</v>
      </c>
      <c r="D32" s="22">
        <v>20000</v>
      </c>
      <c r="E32" s="17">
        <v>20000</v>
      </c>
      <c r="F32" s="16"/>
      <c r="G32" s="16">
        <f t="shared" si="6"/>
        <v>20000</v>
      </c>
      <c r="H32" s="22"/>
      <c r="I32" s="23">
        <f t="shared" si="5"/>
        <v>20000</v>
      </c>
      <c r="K32" s="175">
        <f t="shared" si="2"/>
        <v>100</v>
      </c>
      <c r="L32" s="175">
        <f t="shared" si="3"/>
        <v>0</v>
      </c>
      <c r="M32" s="175" t="e">
        <f t="shared" si="4"/>
        <v>#DIV/0!</v>
      </c>
    </row>
    <row r="33" spans="1:13" ht="24.95" customHeight="1" x14ac:dyDescent="0.25">
      <c r="A33" s="20" t="s">
        <v>64</v>
      </c>
      <c r="B33" s="21" t="s">
        <v>65</v>
      </c>
      <c r="C33" s="16">
        <v>28226.65</v>
      </c>
      <c r="D33" s="22">
        <v>2000</v>
      </c>
      <c r="E33" s="17">
        <v>8900</v>
      </c>
      <c r="F33" s="16"/>
      <c r="G33" s="16">
        <f t="shared" si="6"/>
        <v>8900</v>
      </c>
      <c r="H33" s="22"/>
      <c r="I33" s="23">
        <f t="shared" si="5"/>
        <v>8900</v>
      </c>
      <c r="K33" s="175">
        <f t="shared" si="2"/>
        <v>445</v>
      </c>
      <c r="L33" s="175">
        <f t="shared" si="3"/>
        <v>0</v>
      </c>
      <c r="M33" s="175" t="e">
        <f t="shared" si="4"/>
        <v>#DIV/0!</v>
      </c>
    </row>
    <row r="34" spans="1:13" ht="24.95" customHeight="1" x14ac:dyDescent="0.25">
      <c r="A34" s="18" t="s">
        <v>13</v>
      </c>
      <c r="B34" s="19" t="s">
        <v>14</v>
      </c>
      <c r="C34" s="10">
        <v>390750.71</v>
      </c>
      <c r="D34" s="11">
        <v>1067490</v>
      </c>
      <c r="E34" s="12">
        <v>1166000</v>
      </c>
      <c r="F34" s="10">
        <f>+SUM(F35:F37)</f>
        <v>170000</v>
      </c>
      <c r="G34" s="10">
        <f t="shared" si="6"/>
        <v>1336000</v>
      </c>
      <c r="H34" s="11">
        <f>+H35+H36+H37</f>
        <v>20800</v>
      </c>
      <c r="I34" s="13">
        <f t="shared" si="5"/>
        <v>1356800</v>
      </c>
      <c r="K34" s="175">
        <f t="shared" si="2"/>
        <v>109.22818949123645</v>
      </c>
      <c r="L34" s="175">
        <f t="shared" si="3"/>
        <v>14.579759862778729</v>
      </c>
      <c r="M34" s="175">
        <f t="shared" si="4"/>
        <v>785.88235294117646</v>
      </c>
    </row>
    <row r="35" spans="1:13" ht="24.95" customHeight="1" x14ac:dyDescent="0.25">
      <c r="A35" s="20" t="s">
        <v>66</v>
      </c>
      <c r="B35" s="21" t="s">
        <v>67</v>
      </c>
      <c r="C35" s="16">
        <v>11729.44</v>
      </c>
      <c r="D35" s="22">
        <v>27550</v>
      </c>
      <c r="E35" s="17">
        <v>20000</v>
      </c>
      <c r="F35" s="16"/>
      <c r="G35" s="16">
        <f t="shared" si="6"/>
        <v>20000</v>
      </c>
      <c r="H35" s="22"/>
      <c r="I35" s="23">
        <f t="shared" si="5"/>
        <v>20000</v>
      </c>
      <c r="K35" s="175">
        <f t="shared" si="2"/>
        <v>72.595281306715066</v>
      </c>
      <c r="L35" s="175">
        <f t="shared" si="3"/>
        <v>0</v>
      </c>
      <c r="M35" s="175" t="e">
        <f t="shared" si="4"/>
        <v>#DIV/0!</v>
      </c>
    </row>
    <row r="36" spans="1:13" ht="24.95" customHeight="1" x14ac:dyDescent="0.25">
      <c r="A36" s="20" t="s">
        <v>68</v>
      </c>
      <c r="B36" s="21" t="s">
        <v>69</v>
      </c>
      <c r="C36" s="16">
        <v>378551.41</v>
      </c>
      <c r="D36" s="22">
        <v>935040</v>
      </c>
      <c r="E36" s="17">
        <v>823400</v>
      </c>
      <c r="F36" s="16">
        <v>26200</v>
      </c>
      <c r="G36" s="16">
        <f t="shared" si="6"/>
        <v>849600</v>
      </c>
      <c r="H36" s="22">
        <v>20800</v>
      </c>
      <c r="I36" s="23">
        <f t="shared" si="5"/>
        <v>870400</v>
      </c>
      <c r="K36" s="175">
        <f t="shared" si="2"/>
        <v>88.060403832991099</v>
      </c>
      <c r="L36" s="175">
        <f t="shared" si="3"/>
        <v>3.1819285887782365</v>
      </c>
      <c r="M36" s="175">
        <f t="shared" si="4"/>
        <v>3242.7480916030531</v>
      </c>
    </row>
    <row r="37" spans="1:13" ht="24.95" customHeight="1" thickBot="1" x14ac:dyDescent="0.3">
      <c r="A37" s="25" t="s">
        <v>70</v>
      </c>
      <c r="B37" s="26" t="s">
        <v>71</v>
      </c>
      <c r="C37" s="27">
        <v>469.86</v>
      </c>
      <c r="D37" s="28">
        <v>104900</v>
      </c>
      <c r="E37" s="29">
        <v>322600</v>
      </c>
      <c r="F37" s="27">
        <v>143800</v>
      </c>
      <c r="G37" s="27">
        <f t="shared" si="6"/>
        <v>466400</v>
      </c>
      <c r="H37" s="28"/>
      <c r="I37" s="30">
        <f t="shared" si="5"/>
        <v>466400</v>
      </c>
      <c r="K37" s="175">
        <f t="shared" si="2"/>
        <v>307.53098188751193</v>
      </c>
      <c r="L37" s="175">
        <f t="shared" si="3"/>
        <v>44.575325480471172</v>
      </c>
      <c r="M37" s="175">
        <f t="shared" si="4"/>
        <v>324.3393602225313</v>
      </c>
    </row>
    <row r="39" spans="1:13" x14ac:dyDescent="0.25">
      <c r="F39" s="180"/>
      <c r="H39" s="180"/>
    </row>
    <row r="40" spans="1:13" x14ac:dyDescent="0.25">
      <c r="F40" s="180"/>
      <c r="H40" s="180"/>
    </row>
  </sheetData>
  <mergeCells count="9">
    <mergeCell ref="A9:B9"/>
    <mergeCell ref="A26:B26"/>
    <mergeCell ref="A25:B25"/>
    <mergeCell ref="A10:B10"/>
    <mergeCell ref="A1:B1"/>
    <mergeCell ref="A2:B2"/>
    <mergeCell ref="A3:B3"/>
    <mergeCell ref="A6:I6"/>
    <mergeCell ref="A4:I4"/>
  </mergeCells>
  <pageMargins left="0.25" right="0.25" top="0.75" bottom="0.75" header="0.3" footer="0.3"/>
  <pageSetup paperSize="9" scale="8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topLeftCell="A4" zoomScaleNormal="100" workbookViewId="0">
      <selection activeCell="G9" sqref="G9:I9"/>
    </sheetView>
  </sheetViews>
  <sheetFormatPr defaultRowHeight="12.75" x14ac:dyDescent="0.2"/>
  <cols>
    <col min="1" max="1" width="8.85546875" style="6" customWidth="1"/>
    <col min="2" max="2" width="42.85546875" style="6" customWidth="1"/>
    <col min="3" max="6" width="18.7109375" style="6" hidden="1" customWidth="1"/>
    <col min="7" max="9" width="24.7109375" style="6" customWidth="1"/>
    <col min="10" max="16384" width="9.140625" style="6"/>
  </cols>
  <sheetData>
    <row r="1" spans="1:9" ht="15.75" x14ac:dyDescent="0.25">
      <c r="A1" s="264" t="s">
        <v>0</v>
      </c>
      <c r="B1" s="264"/>
      <c r="C1" s="5"/>
      <c r="D1" s="2"/>
      <c r="E1" s="2"/>
      <c r="F1" s="2"/>
      <c r="G1" s="2"/>
    </row>
    <row r="2" spans="1:9" ht="15.75" x14ac:dyDescent="0.25">
      <c r="A2" s="264" t="s">
        <v>1</v>
      </c>
      <c r="B2" s="264"/>
      <c r="C2" s="5"/>
      <c r="D2" s="2"/>
      <c r="E2" s="2"/>
      <c r="F2" s="2"/>
      <c r="G2" s="2"/>
    </row>
    <row r="3" spans="1:9" ht="15.75" x14ac:dyDescent="0.25">
      <c r="A3" s="264" t="s">
        <v>2</v>
      </c>
      <c r="B3" s="264"/>
      <c r="C3" s="5"/>
      <c r="D3" s="2"/>
      <c r="E3" s="2"/>
      <c r="F3" s="2"/>
      <c r="G3" s="2"/>
    </row>
    <row r="4" spans="1:9" ht="15.75" x14ac:dyDescent="0.25">
      <c r="A4" s="265" t="s">
        <v>72</v>
      </c>
      <c r="B4" s="265"/>
      <c r="C4" s="265"/>
      <c r="D4" s="265"/>
      <c r="E4" s="265"/>
      <c r="F4" s="265"/>
      <c r="G4" s="265"/>
      <c r="H4" s="265"/>
      <c r="I4" s="265"/>
    </row>
    <row r="5" spans="1:9" ht="15.75" x14ac:dyDescent="0.25">
      <c r="A5" s="9"/>
      <c r="B5" s="9"/>
      <c r="C5" s="9"/>
      <c r="D5" s="2"/>
      <c r="E5" s="2"/>
      <c r="F5" s="2"/>
      <c r="G5" s="2"/>
    </row>
    <row r="6" spans="1:9" ht="15.75" x14ac:dyDescent="0.25">
      <c r="A6" s="265" t="s">
        <v>145</v>
      </c>
      <c r="B6" s="265"/>
      <c r="C6" s="265"/>
      <c r="D6" s="265"/>
      <c r="E6" s="265"/>
      <c r="F6" s="265"/>
      <c r="G6" s="265"/>
      <c r="H6" s="265"/>
      <c r="I6" s="265"/>
    </row>
    <row r="7" spans="1:9" ht="15.75" x14ac:dyDescent="0.25">
      <c r="A7" s="7"/>
      <c r="B7" s="2"/>
      <c r="C7" s="2"/>
      <c r="D7" s="2"/>
      <c r="E7" s="2"/>
      <c r="F7" s="2"/>
      <c r="G7" s="8"/>
    </row>
    <row r="8" spans="1:9" ht="17.25" customHeight="1" thickBot="1" x14ac:dyDescent="0.25"/>
    <row r="9" spans="1:9" ht="24.95" customHeight="1" thickBot="1" x14ac:dyDescent="0.25">
      <c r="A9" s="258" t="s">
        <v>16</v>
      </c>
      <c r="B9" s="259"/>
      <c r="C9" s="209" t="s">
        <v>37</v>
      </c>
      <c r="D9" s="209" t="s">
        <v>38</v>
      </c>
      <c r="E9" s="210" t="s">
        <v>39</v>
      </c>
      <c r="F9" s="210" t="s">
        <v>148</v>
      </c>
      <c r="G9" s="210" t="s">
        <v>153</v>
      </c>
      <c r="H9" s="211" t="s">
        <v>151</v>
      </c>
      <c r="I9" s="212" t="s">
        <v>149</v>
      </c>
    </row>
    <row r="10" spans="1:9" ht="24.95" customHeight="1" thickTop="1" x14ac:dyDescent="0.2">
      <c r="A10" s="262" t="s">
        <v>5</v>
      </c>
      <c r="B10" s="263"/>
      <c r="C10" s="205">
        <f>24448159.74+C11</f>
        <v>24822877.869999997</v>
      </c>
      <c r="D10" s="205">
        <v>31629200</v>
      </c>
      <c r="E10" s="206">
        <v>33112890</v>
      </c>
      <c r="F10" s="205"/>
      <c r="G10" s="205">
        <v>33112890</v>
      </c>
      <c r="H10" s="207">
        <f>+H11+H14+H16+H18+H24+H26</f>
        <v>210300</v>
      </c>
      <c r="I10" s="208">
        <f>+G10+H10</f>
        <v>33323190</v>
      </c>
    </row>
    <row r="11" spans="1:9" ht="24.95" customHeight="1" x14ac:dyDescent="0.2">
      <c r="A11" s="18" t="s">
        <v>75</v>
      </c>
      <c r="B11" s="19" t="s">
        <v>76</v>
      </c>
      <c r="C11" s="10">
        <f>+C12+C13</f>
        <v>374718.13</v>
      </c>
      <c r="D11" s="11">
        <f>+D12+D13</f>
        <v>370600</v>
      </c>
      <c r="E11" s="12">
        <v>525790</v>
      </c>
      <c r="F11" s="10"/>
      <c r="G11" s="10">
        <v>525790</v>
      </c>
      <c r="H11" s="11">
        <f>+H12+H13</f>
        <v>7900</v>
      </c>
      <c r="I11" s="13">
        <f t="shared" ref="I11:I27" si="0">+G11+H11</f>
        <v>533690</v>
      </c>
    </row>
    <row r="12" spans="1:9" ht="24.95" customHeight="1" x14ac:dyDescent="0.2">
      <c r="A12" s="176" t="s">
        <v>77</v>
      </c>
      <c r="B12" s="22" t="s">
        <v>76</v>
      </c>
      <c r="C12" s="22">
        <v>19900</v>
      </c>
      <c r="D12" s="17">
        <v>70600</v>
      </c>
      <c r="E12" s="16">
        <v>174900</v>
      </c>
      <c r="F12" s="16"/>
      <c r="G12" s="217">
        <v>174900</v>
      </c>
      <c r="H12" s="22">
        <v>7900</v>
      </c>
      <c r="I12" s="181">
        <f t="shared" si="0"/>
        <v>182800</v>
      </c>
    </row>
    <row r="13" spans="1:9" ht="24.95" customHeight="1" x14ac:dyDescent="0.2">
      <c r="A13" s="177" t="s">
        <v>78</v>
      </c>
      <c r="B13" s="24" t="s">
        <v>79</v>
      </c>
      <c r="C13" s="16">
        <v>354818.13</v>
      </c>
      <c r="D13" s="16">
        <v>300000</v>
      </c>
      <c r="E13" s="17">
        <v>350890</v>
      </c>
      <c r="F13" s="16"/>
      <c r="G13" s="16">
        <v>350890</v>
      </c>
      <c r="H13" s="22"/>
      <c r="I13" s="23">
        <f t="shared" si="0"/>
        <v>350890</v>
      </c>
    </row>
    <row r="14" spans="1:9" ht="24.95" customHeight="1" x14ac:dyDescent="0.2">
      <c r="A14" s="18" t="s">
        <v>80</v>
      </c>
      <c r="B14" s="19" t="s">
        <v>81</v>
      </c>
      <c r="C14" s="10">
        <v>1775412.71</v>
      </c>
      <c r="D14" s="11">
        <v>1937000</v>
      </c>
      <c r="E14" s="12">
        <v>1055000</v>
      </c>
      <c r="F14" s="10"/>
      <c r="G14" s="10">
        <v>1055000</v>
      </c>
      <c r="H14" s="11">
        <f>+H15</f>
        <v>0</v>
      </c>
      <c r="I14" s="13">
        <f t="shared" si="0"/>
        <v>1055000</v>
      </c>
    </row>
    <row r="15" spans="1:9" ht="24.95" customHeight="1" x14ac:dyDescent="0.2">
      <c r="A15" s="177" t="s">
        <v>82</v>
      </c>
      <c r="B15" s="24" t="s">
        <v>81</v>
      </c>
      <c r="C15" s="16">
        <v>1775412.71</v>
      </c>
      <c r="D15" s="16">
        <v>1937000</v>
      </c>
      <c r="E15" s="17">
        <v>1055000</v>
      </c>
      <c r="F15" s="16"/>
      <c r="G15" s="16">
        <v>1055000</v>
      </c>
      <c r="H15" s="22"/>
      <c r="I15" s="23">
        <f t="shared" si="0"/>
        <v>1055000</v>
      </c>
    </row>
    <row r="16" spans="1:9" ht="24.95" customHeight="1" x14ac:dyDescent="0.2">
      <c r="A16" s="18" t="s">
        <v>83</v>
      </c>
      <c r="B16" s="19" t="s">
        <v>84</v>
      </c>
      <c r="C16" s="10">
        <v>22008423.27</v>
      </c>
      <c r="D16" s="11">
        <v>27844100</v>
      </c>
      <c r="E16" s="12">
        <v>30302100</v>
      </c>
      <c r="F16" s="10"/>
      <c r="G16" s="10">
        <v>30302100</v>
      </c>
      <c r="H16" s="11">
        <f>+H17</f>
        <v>8300</v>
      </c>
      <c r="I16" s="13">
        <f t="shared" si="0"/>
        <v>30310400</v>
      </c>
    </row>
    <row r="17" spans="1:9" ht="24.95" customHeight="1" x14ac:dyDescent="0.2">
      <c r="A17" s="177" t="s">
        <v>85</v>
      </c>
      <c r="B17" s="24" t="s">
        <v>86</v>
      </c>
      <c r="C17" s="16">
        <v>22008423.27</v>
      </c>
      <c r="D17" s="16">
        <v>27844100</v>
      </c>
      <c r="E17" s="17">
        <v>30302100</v>
      </c>
      <c r="F17" s="16"/>
      <c r="G17" s="16">
        <v>30302100</v>
      </c>
      <c r="H17" s="22">
        <v>8300</v>
      </c>
      <c r="I17" s="23">
        <f t="shared" si="0"/>
        <v>30310400</v>
      </c>
    </row>
    <row r="18" spans="1:9" ht="24.95" customHeight="1" x14ac:dyDescent="0.2">
      <c r="A18" s="18" t="s">
        <v>87</v>
      </c>
      <c r="B18" s="19" t="s">
        <v>88</v>
      </c>
      <c r="C18" s="10">
        <v>548725.48</v>
      </c>
      <c r="D18" s="11">
        <v>1332000</v>
      </c>
      <c r="E18" s="12">
        <v>1129500</v>
      </c>
      <c r="F18" s="10"/>
      <c r="G18" s="10">
        <v>1129500</v>
      </c>
      <c r="H18" s="11">
        <f>+H19+H20+H22+H23</f>
        <v>189100</v>
      </c>
      <c r="I18" s="13">
        <f t="shared" si="0"/>
        <v>1318600</v>
      </c>
    </row>
    <row r="19" spans="1:9" ht="24.95" customHeight="1" x14ac:dyDescent="0.2">
      <c r="A19" s="177" t="s">
        <v>89</v>
      </c>
      <c r="B19" s="24" t="s">
        <v>90</v>
      </c>
      <c r="C19" s="16">
        <v>17880</v>
      </c>
      <c r="D19" s="16">
        <v>10000</v>
      </c>
      <c r="E19" s="17">
        <v>27500</v>
      </c>
      <c r="F19" s="16"/>
      <c r="G19" s="16">
        <v>27500</v>
      </c>
      <c r="H19" s="22">
        <v>20400</v>
      </c>
      <c r="I19" s="23">
        <f t="shared" si="0"/>
        <v>47900</v>
      </c>
    </row>
    <row r="20" spans="1:9" ht="24.95" customHeight="1" x14ac:dyDescent="0.2">
      <c r="A20" s="177" t="s">
        <v>91</v>
      </c>
      <c r="B20" s="24" t="s">
        <v>92</v>
      </c>
      <c r="C20" s="16">
        <v>417132.45</v>
      </c>
      <c r="D20" s="16">
        <v>1205500</v>
      </c>
      <c r="E20" s="17">
        <v>1000000</v>
      </c>
      <c r="F20" s="16"/>
      <c r="G20" s="16">
        <v>1000000</v>
      </c>
      <c r="H20" s="22">
        <v>168700</v>
      </c>
      <c r="I20" s="23">
        <f t="shared" si="0"/>
        <v>1168700</v>
      </c>
    </row>
    <row r="21" spans="1:9" ht="24.95" hidden="1" customHeight="1" x14ac:dyDescent="0.2">
      <c r="A21" s="177" t="s">
        <v>93</v>
      </c>
      <c r="B21" s="24" t="s">
        <v>94</v>
      </c>
      <c r="C21" s="16">
        <v>0</v>
      </c>
      <c r="D21" s="16">
        <v>0</v>
      </c>
      <c r="E21" s="17">
        <v>0</v>
      </c>
      <c r="F21" s="16"/>
      <c r="G21" s="16">
        <v>0</v>
      </c>
      <c r="H21" s="22"/>
      <c r="I21" s="23">
        <f t="shared" si="0"/>
        <v>0</v>
      </c>
    </row>
    <row r="22" spans="1:9" ht="24.95" customHeight="1" x14ac:dyDescent="0.2">
      <c r="A22" s="177" t="s">
        <v>95</v>
      </c>
      <c r="B22" s="24" t="s">
        <v>96</v>
      </c>
      <c r="C22" s="16">
        <v>58348.87</v>
      </c>
      <c r="D22" s="16">
        <v>116500</v>
      </c>
      <c r="E22" s="17">
        <v>102000</v>
      </c>
      <c r="F22" s="16"/>
      <c r="G22" s="16">
        <v>102000</v>
      </c>
      <c r="H22" s="22">
        <v>-84000</v>
      </c>
      <c r="I22" s="23">
        <f t="shared" si="0"/>
        <v>18000</v>
      </c>
    </row>
    <row r="23" spans="1:9" ht="24.95" customHeight="1" x14ac:dyDescent="0.2">
      <c r="A23" s="177" t="s">
        <v>97</v>
      </c>
      <c r="B23" s="24" t="s">
        <v>98</v>
      </c>
      <c r="C23" s="16">
        <v>55364.160000000003</v>
      </c>
      <c r="D23" s="16">
        <v>0</v>
      </c>
      <c r="E23" s="17">
        <v>0</v>
      </c>
      <c r="F23" s="16"/>
      <c r="G23" s="16">
        <v>0</v>
      </c>
      <c r="H23" s="22">
        <v>84000</v>
      </c>
      <c r="I23" s="23">
        <f t="shared" si="0"/>
        <v>84000</v>
      </c>
    </row>
    <row r="24" spans="1:9" ht="24.95" customHeight="1" x14ac:dyDescent="0.2">
      <c r="A24" s="18" t="s">
        <v>99</v>
      </c>
      <c r="B24" s="19" t="s">
        <v>100</v>
      </c>
      <c r="C24" s="10">
        <v>115335.35</v>
      </c>
      <c r="D24" s="11">
        <v>144000</v>
      </c>
      <c r="E24" s="12">
        <v>100000</v>
      </c>
      <c r="F24" s="10"/>
      <c r="G24" s="10">
        <v>100000</v>
      </c>
      <c r="H24" s="11">
        <f>+H25</f>
        <v>5000</v>
      </c>
      <c r="I24" s="13">
        <f t="shared" si="0"/>
        <v>105000</v>
      </c>
    </row>
    <row r="25" spans="1:9" ht="24.95" customHeight="1" x14ac:dyDescent="0.2">
      <c r="A25" s="177" t="s">
        <v>101</v>
      </c>
      <c r="B25" s="24" t="s">
        <v>100</v>
      </c>
      <c r="C25" s="16">
        <v>115335.35</v>
      </c>
      <c r="D25" s="16">
        <v>144000</v>
      </c>
      <c r="E25" s="17">
        <v>100000</v>
      </c>
      <c r="F25" s="16"/>
      <c r="G25" s="16">
        <v>100000</v>
      </c>
      <c r="H25" s="22">
        <v>5000</v>
      </c>
      <c r="I25" s="23">
        <f t="shared" si="0"/>
        <v>105000</v>
      </c>
    </row>
    <row r="26" spans="1:9" ht="24.95" customHeight="1" x14ac:dyDescent="0.2">
      <c r="A26" s="18" t="s">
        <v>102</v>
      </c>
      <c r="B26" s="19" t="s">
        <v>103</v>
      </c>
      <c r="C26" s="10">
        <v>262.93</v>
      </c>
      <c r="D26" s="11">
        <v>1500</v>
      </c>
      <c r="E26" s="12">
        <v>500</v>
      </c>
      <c r="F26" s="10"/>
      <c r="G26" s="10">
        <v>500</v>
      </c>
      <c r="H26" s="11">
        <f>+H27</f>
        <v>0</v>
      </c>
      <c r="I26" s="13">
        <f t="shared" si="0"/>
        <v>500</v>
      </c>
    </row>
    <row r="27" spans="1:9" ht="24.95" customHeight="1" thickBot="1" x14ac:dyDescent="0.25">
      <c r="A27" s="178" t="s">
        <v>104</v>
      </c>
      <c r="B27" s="179" t="s">
        <v>103</v>
      </c>
      <c r="C27" s="27">
        <v>262.93</v>
      </c>
      <c r="D27" s="27">
        <v>1500</v>
      </c>
      <c r="E27" s="29">
        <v>500</v>
      </c>
      <c r="F27" s="27"/>
      <c r="G27" s="27">
        <v>500</v>
      </c>
      <c r="H27" s="28"/>
      <c r="I27" s="30">
        <f t="shared" si="0"/>
        <v>500</v>
      </c>
    </row>
    <row r="28" spans="1:9" ht="12.75" customHeight="1" x14ac:dyDescent="0.2">
      <c r="A28" s="40"/>
      <c r="B28" s="40"/>
      <c r="C28" s="41"/>
      <c r="D28" s="41"/>
      <c r="E28" s="42"/>
      <c r="F28" s="41"/>
      <c r="G28" s="41"/>
    </row>
    <row r="29" spans="1:9" ht="12.75" customHeight="1" x14ac:dyDescent="0.2">
      <c r="A29" s="40"/>
      <c r="B29" s="40"/>
      <c r="C29" s="41"/>
      <c r="D29" s="41"/>
      <c r="E29" s="42"/>
      <c r="F29" s="41"/>
      <c r="G29" s="41"/>
    </row>
    <row r="30" spans="1:9" ht="12.75" customHeight="1" x14ac:dyDescent="0.2">
      <c r="A30" s="40"/>
      <c r="B30" s="40"/>
      <c r="C30" s="41"/>
      <c r="D30" s="41"/>
      <c r="E30" s="42"/>
      <c r="F30" s="41"/>
      <c r="G30" s="41"/>
    </row>
    <row r="31" spans="1:9" ht="12.75" customHeight="1" thickBot="1" x14ac:dyDescent="0.25">
      <c r="A31" s="40"/>
      <c r="B31" s="40"/>
      <c r="C31" s="41"/>
      <c r="D31" s="41"/>
      <c r="E31" s="42"/>
      <c r="F31" s="41"/>
      <c r="G31" s="41"/>
    </row>
    <row r="32" spans="1:9" ht="24.95" customHeight="1" thickBot="1" x14ac:dyDescent="0.25">
      <c r="A32" s="266" t="s">
        <v>16</v>
      </c>
      <c r="B32" s="267"/>
      <c r="C32" s="209" t="s">
        <v>37</v>
      </c>
      <c r="D32" s="209" t="s">
        <v>38</v>
      </c>
      <c r="E32" s="210" t="s">
        <v>39</v>
      </c>
      <c r="F32" s="210" t="s">
        <v>148</v>
      </c>
      <c r="G32" s="210" t="s">
        <v>153</v>
      </c>
      <c r="H32" s="211" t="s">
        <v>151</v>
      </c>
      <c r="I32" s="212" t="s">
        <v>149</v>
      </c>
    </row>
    <row r="33" spans="1:9" ht="24.95" customHeight="1" thickTop="1" x14ac:dyDescent="0.2">
      <c r="A33" s="262" t="s">
        <v>10</v>
      </c>
      <c r="B33" s="263"/>
      <c r="C33" s="205">
        <v>23280666.170000002</v>
      </c>
      <c r="D33" s="205">
        <v>30554200</v>
      </c>
      <c r="E33" s="206">
        <v>33112890</v>
      </c>
      <c r="F33" s="206" t="s">
        <v>150</v>
      </c>
      <c r="G33" s="205">
        <f>+G34+G37+G39+G41+G48+G50</f>
        <v>33112890</v>
      </c>
      <c r="H33" s="220">
        <f>+H34+H37+H39+H41+H48+H50</f>
        <v>210300</v>
      </c>
      <c r="I33" s="208">
        <f t="shared" ref="I33:I51" si="1">+G33+H33</f>
        <v>33323190</v>
      </c>
    </row>
    <row r="34" spans="1:9" ht="24.95" customHeight="1" x14ac:dyDescent="0.2">
      <c r="A34" s="18" t="s">
        <v>75</v>
      </c>
      <c r="B34" s="19" t="s">
        <v>76</v>
      </c>
      <c r="C34" s="10">
        <v>374718.13</v>
      </c>
      <c r="D34" s="11">
        <v>370600</v>
      </c>
      <c r="E34" s="12">
        <v>525790</v>
      </c>
      <c r="F34" s="10">
        <f>+F35+F36</f>
        <v>0</v>
      </c>
      <c r="G34" s="10">
        <f t="shared" ref="G34:G51" si="2">+E34+F34</f>
        <v>525790</v>
      </c>
      <c r="H34" s="11">
        <f>+H35+H36</f>
        <v>7900</v>
      </c>
      <c r="I34" s="13">
        <f t="shared" si="1"/>
        <v>533690</v>
      </c>
    </row>
    <row r="35" spans="1:9" ht="24.95" customHeight="1" x14ac:dyDescent="0.2">
      <c r="A35" s="177" t="s">
        <v>77</v>
      </c>
      <c r="B35" s="24" t="s">
        <v>76</v>
      </c>
      <c r="C35" s="16">
        <v>19900</v>
      </c>
      <c r="D35" s="16">
        <v>70600</v>
      </c>
      <c r="E35" s="17">
        <v>174900</v>
      </c>
      <c r="F35" s="16"/>
      <c r="G35" s="16">
        <f t="shared" si="2"/>
        <v>174900</v>
      </c>
      <c r="H35" s="22">
        <v>7900</v>
      </c>
      <c r="I35" s="23">
        <f t="shared" si="1"/>
        <v>182800</v>
      </c>
    </row>
    <row r="36" spans="1:9" ht="24.95" customHeight="1" x14ac:dyDescent="0.2">
      <c r="A36" s="177" t="s">
        <v>78</v>
      </c>
      <c r="B36" s="24" t="s">
        <v>79</v>
      </c>
      <c r="C36" s="16">
        <v>354818.13</v>
      </c>
      <c r="D36" s="16">
        <v>300000</v>
      </c>
      <c r="E36" s="17">
        <v>350890</v>
      </c>
      <c r="F36" s="16"/>
      <c r="G36" s="16">
        <f t="shared" si="2"/>
        <v>350890</v>
      </c>
      <c r="H36" s="22"/>
      <c r="I36" s="23">
        <f t="shared" si="1"/>
        <v>350890</v>
      </c>
    </row>
    <row r="37" spans="1:9" ht="24.95" customHeight="1" x14ac:dyDescent="0.2">
      <c r="A37" s="18" t="s">
        <v>80</v>
      </c>
      <c r="B37" s="19" t="s">
        <v>81</v>
      </c>
      <c r="C37" s="10">
        <v>1628183.71</v>
      </c>
      <c r="D37" s="11">
        <v>1937000</v>
      </c>
      <c r="E37" s="12">
        <v>1055000</v>
      </c>
      <c r="F37" s="10">
        <f>+F38</f>
        <v>0</v>
      </c>
      <c r="G37" s="10">
        <f t="shared" si="2"/>
        <v>1055000</v>
      </c>
      <c r="H37" s="11">
        <f>+H38</f>
        <v>0</v>
      </c>
      <c r="I37" s="13">
        <f t="shared" si="1"/>
        <v>1055000</v>
      </c>
    </row>
    <row r="38" spans="1:9" ht="24.95" customHeight="1" x14ac:dyDescent="0.2">
      <c r="A38" s="177" t="s">
        <v>82</v>
      </c>
      <c r="B38" s="24" t="s">
        <v>81</v>
      </c>
      <c r="C38" s="16">
        <v>1628183.71</v>
      </c>
      <c r="D38" s="16">
        <v>1937000</v>
      </c>
      <c r="E38" s="17">
        <v>1055000</v>
      </c>
      <c r="F38" s="16"/>
      <c r="G38" s="16">
        <f t="shared" si="2"/>
        <v>1055000</v>
      </c>
      <c r="H38" s="22"/>
      <c r="I38" s="23">
        <f t="shared" si="1"/>
        <v>1055000</v>
      </c>
    </row>
    <row r="39" spans="1:9" ht="24.95" customHeight="1" x14ac:dyDescent="0.2">
      <c r="A39" s="18" t="s">
        <v>83</v>
      </c>
      <c r="B39" s="19" t="s">
        <v>84</v>
      </c>
      <c r="C39" s="10">
        <v>20628905.739999998</v>
      </c>
      <c r="D39" s="11">
        <v>26769100</v>
      </c>
      <c r="E39" s="12">
        <v>30302100</v>
      </c>
      <c r="F39" s="12" t="str">
        <f>+F40</f>
        <v>-170.000/+170.000</v>
      </c>
      <c r="G39" s="10">
        <v>30302100</v>
      </c>
      <c r="H39" s="218">
        <f>+H40</f>
        <v>8300</v>
      </c>
      <c r="I39" s="13">
        <f>+G39+H39</f>
        <v>30310400</v>
      </c>
    </row>
    <row r="40" spans="1:9" ht="24.95" customHeight="1" x14ac:dyDescent="0.2">
      <c r="A40" s="177" t="s">
        <v>85</v>
      </c>
      <c r="B40" s="24" t="s">
        <v>86</v>
      </c>
      <c r="C40" s="16">
        <v>20628905.739999998</v>
      </c>
      <c r="D40" s="16">
        <v>26769100</v>
      </c>
      <c r="E40" s="17">
        <v>30302100</v>
      </c>
      <c r="F40" s="195" t="s">
        <v>150</v>
      </c>
      <c r="G40" s="16">
        <v>30302100</v>
      </c>
      <c r="H40" s="219">
        <v>8300</v>
      </c>
      <c r="I40" s="23">
        <f>+G40+H40</f>
        <v>30310400</v>
      </c>
    </row>
    <row r="41" spans="1:9" ht="24.95" customHeight="1" x14ac:dyDescent="0.2">
      <c r="A41" s="18" t="s">
        <v>87</v>
      </c>
      <c r="B41" s="19" t="s">
        <v>88</v>
      </c>
      <c r="C41" s="10">
        <v>537260.31000000006</v>
      </c>
      <c r="D41" s="11">
        <v>1332000</v>
      </c>
      <c r="E41" s="12">
        <v>1129500</v>
      </c>
      <c r="F41" s="10">
        <f>+F42+F43+F45</f>
        <v>0</v>
      </c>
      <c r="G41" s="10">
        <f t="shared" si="2"/>
        <v>1129500</v>
      </c>
      <c r="H41" s="11">
        <f>+H42+H43+H45+H47</f>
        <v>189100</v>
      </c>
      <c r="I41" s="13">
        <f t="shared" si="1"/>
        <v>1318600</v>
      </c>
    </row>
    <row r="42" spans="1:9" ht="24.95" customHeight="1" x14ac:dyDescent="0.2">
      <c r="A42" s="177" t="s">
        <v>89</v>
      </c>
      <c r="B42" s="24" t="s">
        <v>90</v>
      </c>
      <c r="C42" s="16">
        <v>30631.119999999999</v>
      </c>
      <c r="D42" s="16">
        <v>10000</v>
      </c>
      <c r="E42" s="17">
        <v>27500</v>
      </c>
      <c r="F42" s="16"/>
      <c r="G42" s="16">
        <f t="shared" si="2"/>
        <v>27500</v>
      </c>
      <c r="H42" s="22">
        <v>20400</v>
      </c>
      <c r="I42" s="23">
        <f t="shared" si="1"/>
        <v>47900</v>
      </c>
    </row>
    <row r="43" spans="1:9" ht="24.95" customHeight="1" x14ac:dyDescent="0.2">
      <c r="A43" s="177" t="s">
        <v>91</v>
      </c>
      <c r="B43" s="24" t="s">
        <v>92</v>
      </c>
      <c r="C43" s="16">
        <v>413143.78</v>
      </c>
      <c r="D43" s="16">
        <v>1205500</v>
      </c>
      <c r="E43" s="17">
        <v>1000000</v>
      </c>
      <c r="F43" s="16"/>
      <c r="G43" s="16">
        <f t="shared" si="2"/>
        <v>1000000</v>
      </c>
      <c r="H43" s="22">
        <v>168700</v>
      </c>
      <c r="I43" s="23">
        <f t="shared" si="1"/>
        <v>1168700</v>
      </c>
    </row>
    <row r="44" spans="1:9" ht="24.95" hidden="1" customHeight="1" x14ac:dyDescent="0.2">
      <c r="A44" s="177" t="s">
        <v>93</v>
      </c>
      <c r="B44" s="24" t="s">
        <v>94</v>
      </c>
      <c r="C44" s="16">
        <v>516.59</v>
      </c>
      <c r="D44" s="16">
        <v>0</v>
      </c>
      <c r="E44" s="17">
        <v>0</v>
      </c>
      <c r="F44" s="16"/>
      <c r="G44" s="16">
        <f t="shared" si="2"/>
        <v>0</v>
      </c>
      <c r="H44" s="22"/>
      <c r="I44" s="23">
        <f t="shared" si="1"/>
        <v>0</v>
      </c>
    </row>
    <row r="45" spans="1:9" ht="24.95" customHeight="1" x14ac:dyDescent="0.2">
      <c r="A45" s="177" t="s">
        <v>95</v>
      </c>
      <c r="B45" s="24" t="s">
        <v>96</v>
      </c>
      <c r="C45" s="16">
        <v>40352.03</v>
      </c>
      <c r="D45" s="16">
        <v>116500</v>
      </c>
      <c r="E45" s="17">
        <v>102000</v>
      </c>
      <c r="F45" s="16"/>
      <c r="G45" s="16">
        <f t="shared" si="2"/>
        <v>102000</v>
      </c>
      <c r="H45" s="22">
        <v>-84000</v>
      </c>
      <c r="I45" s="23">
        <f t="shared" si="1"/>
        <v>18000</v>
      </c>
    </row>
    <row r="46" spans="1:9" ht="24.95" hidden="1" customHeight="1" x14ac:dyDescent="0.2">
      <c r="A46" s="177" t="s">
        <v>97</v>
      </c>
      <c r="B46" s="24" t="s">
        <v>98</v>
      </c>
      <c r="C46" s="16">
        <v>52616.79</v>
      </c>
      <c r="D46" s="16">
        <v>0</v>
      </c>
      <c r="E46" s="17">
        <v>0</v>
      </c>
      <c r="F46" s="16"/>
      <c r="G46" s="16">
        <f t="shared" si="2"/>
        <v>0</v>
      </c>
      <c r="H46" s="22"/>
      <c r="I46" s="23">
        <f t="shared" si="1"/>
        <v>0</v>
      </c>
    </row>
    <row r="47" spans="1:9" ht="24.95" customHeight="1" x14ac:dyDescent="0.2">
      <c r="A47" s="177" t="s">
        <v>97</v>
      </c>
      <c r="B47" s="24" t="s">
        <v>98</v>
      </c>
      <c r="C47" s="16"/>
      <c r="D47" s="22"/>
      <c r="E47" s="17">
        <v>0</v>
      </c>
      <c r="F47" s="16"/>
      <c r="G47" s="16">
        <v>0</v>
      </c>
      <c r="H47" s="22">
        <v>84000</v>
      </c>
      <c r="I47" s="23">
        <f t="shared" si="1"/>
        <v>84000</v>
      </c>
    </row>
    <row r="48" spans="1:9" ht="24.95" customHeight="1" x14ac:dyDescent="0.2">
      <c r="A48" s="18" t="s">
        <v>99</v>
      </c>
      <c r="B48" s="19" t="s">
        <v>100</v>
      </c>
      <c r="C48" s="10">
        <v>111335.35</v>
      </c>
      <c r="D48" s="11">
        <v>144000</v>
      </c>
      <c r="E48" s="12">
        <v>100000</v>
      </c>
      <c r="F48" s="10">
        <f>+F49</f>
        <v>0</v>
      </c>
      <c r="G48" s="10">
        <f t="shared" si="2"/>
        <v>100000</v>
      </c>
      <c r="H48" s="11">
        <f>+H49</f>
        <v>5000</v>
      </c>
      <c r="I48" s="13">
        <f t="shared" si="1"/>
        <v>105000</v>
      </c>
    </row>
    <row r="49" spans="1:9" ht="24.95" customHeight="1" x14ac:dyDescent="0.2">
      <c r="A49" s="177" t="s">
        <v>101</v>
      </c>
      <c r="B49" s="24" t="s">
        <v>100</v>
      </c>
      <c r="C49" s="16">
        <v>111335.35</v>
      </c>
      <c r="D49" s="16">
        <v>144000</v>
      </c>
      <c r="E49" s="17">
        <v>100000</v>
      </c>
      <c r="F49" s="16"/>
      <c r="G49" s="16">
        <f t="shared" si="2"/>
        <v>100000</v>
      </c>
      <c r="H49" s="22">
        <v>5000</v>
      </c>
      <c r="I49" s="23">
        <f t="shared" si="1"/>
        <v>105000</v>
      </c>
    </row>
    <row r="50" spans="1:9" ht="24.95" customHeight="1" x14ac:dyDescent="0.2">
      <c r="A50" s="18" t="s">
        <v>102</v>
      </c>
      <c r="B50" s="19" t="s">
        <v>103</v>
      </c>
      <c r="C50" s="10">
        <v>262.93</v>
      </c>
      <c r="D50" s="11">
        <v>1500</v>
      </c>
      <c r="E50" s="12">
        <v>500</v>
      </c>
      <c r="F50" s="10">
        <f>+F51</f>
        <v>0</v>
      </c>
      <c r="G50" s="10">
        <f t="shared" si="2"/>
        <v>500</v>
      </c>
      <c r="H50" s="11">
        <f>+H51</f>
        <v>0</v>
      </c>
      <c r="I50" s="13">
        <f t="shared" si="1"/>
        <v>500</v>
      </c>
    </row>
    <row r="51" spans="1:9" ht="24.95" customHeight="1" thickBot="1" x14ac:dyDescent="0.25">
      <c r="A51" s="178" t="s">
        <v>104</v>
      </c>
      <c r="B51" s="179" t="s">
        <v>103</v>
      </c>
      <c r="C51" s="27">
        <v>262.93</v>
      </c>
      <c r="D51" s="27">
        <v>1500</v>
      </c>
      <c r="E51" s="29">
        <v>500</v>
      </c>
      <c r="F51" s="27"/>
      <c r="G51" s="27">
        <f t="shared" si="2"/>
        <v>500</v>
      </c>
      <c r="H51" s="28"/>
      <c r="I51" s="30">
        <f t="shared" si="1"/>
        <v>500</v>
      </c>
    </row>
    <row r="53" spans="1:9" ht="15.75" x14ac:dyDescent="0.2">
      <c r="F53" s="180"/>
    </row>
    <row r="54" spans="1:9" ht="15.75" x14ac:dyDescent="0.2">
      <c r="F54" s="180"/>
    </row>
  </sheetData>
  <mergeCells count="9">
    <mergeCell ref="A10:B10"/>
    <mergeCell ref="A33:B33"/>
    <mergeCell ref="A9:B9"/>
    <mergeCell ref="A32:B32"/>
    <mergeCell ref="A1:B1"/>
    <mergeCell ref="A2:B2"/>
    <mergeCell ref="A3:B3"/>
    <mergeCell ref="A4:I4"/>
    <mergeCell ref="A6:I6"/>
  </mergeCells>
  <pageMargins left="0.55118110236220474" right="3.937007874015748E-2" top="0.35433070866141736" bottom="0.35433070866141736" header="0.31496062992125984" footer="0.31496062992125984"/>
  <pageSetup paperSize="9" scale="73" orientation="portrait" horizontalDpi="0" verticalDpi="0" r:id="rId1"/>
  <ignoredErrors>
    <ignoredError sqref="H3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zoomScaleNormal="100" workbookViewId="0">
      <selection activeCell="M18" sqref="M18"/>
    </sheetView>
  </sheetViews>
  <sheetFormatPr defaultRowHeight="12.75" x14ac:dyDescent="0.2"/>
  <cols>
    <col min="1" max="1" width="13.42578125" customWidth="1"/>
    <col min="2" max="2" width="21.85546875" customWidth="1"/>
    <col min="3" max="6" width="18.7109375" hidden="1" customWidth="1"/>
    <col min="7" max="9" width="18.7109375" customWidth="1"/>
  </cols>
  <sheetData>
    <row r="1" spans="1:9" ht="15.75" x14ac:dyDescent="0.25">
      <c r="A1" s="264" t="s">
        <v>0</v>
      </c>
      <c r="B1" s="264"/>
      <c r="C1" s="5"/>
      <c r="D1" s="2"/>
      <c r="E1" s="2"/>
      <c r="F1" s="2"/>
      <c r="G1" s="2"/>
      <c r="H1" s="2"/>
      <c r="I1" s="2"/>
    </row>
    <row r="2" spans="1:9" ht="15.75" x14ac:dyDescent="0.25">
      <c r="A2" s="264" t="s">
        <v>1</v>
      </c>
      <c r="B2" s="264"/>
      <c r="C2" s="5"/>
      <c r="D2" s="2"/>
      <c r="E2" s="2"/>
      <c r="F2" s="2"/>
      <c r="G2" s="2"/>
      <c r="H2" s="2"/>
      <c r="I2" s="2"/>
    </row>
    <row r="3" spans="1:9" ht="15.75" x14ac:dyDescent="0.25">
      <c r="A3" s="264" t="s">
        <v>2</v>
      </c>
      <c r="B3" s="264"/>
      <c r="C3" s="5"/>
      <c r="D3" s="2"/>
      <c r="E3" s="2"/>
      <c r="F3" s="2"/>
      <c r="G3" s="2"/>
      <c r="H3" s="2"/>
      <c r="I3" s="2"/>
    </row>
    <row r="4" spans="1:9" ht="15.75" x14ac:dyDescent="0.25">
      <c r="A4" s="265" t="s">
        <v>72</v>
      </c>
      <c r="B4" s="265"/>
      <c r="C4" s="265"/>
      <c r="D4" s="265"/>
      <c r="E4" s="265"/>
      <c r="F4" s="265"/>
      <c r="G4" s="265"/>
      <c r="H4" s="265"/>
      <c r="I4" s="265"/>
    </row>
    <row r="5" spans="1:9" ht="15.75" x14ac:dyDescent="0.25">
      <c r="A5" s="9"/>
      <c r="B5" s="9"/>
      <c r="C5" s="9"/>
      <c r="D5" s="2"/>
      <c r="E5" s="2"/>
      <c r="F5" s="2"/>
      <c r="G5" s="2"/>
      <c r="H5" s="2"/>
      <c r="I5" s="2"/>
    </row>
    <row r="6" spans="1:9" ht="15.75" x14ac:dyDescent="0.25">
      <c r="A6" s="265" t="s">
        <v>112</v>
      </c>
      <c r="B6" s="265"/>
      <c r="C6" s="265"/>
      <c r="D6" s="265"/>
      <c r="E6" s="265"/>
      <c r="F6" s="265"/>
      <c r="G6" s="265"/>
      <c r="H6" s="265"/>
      <c r="I6" s="265"/>
    </row>
    <row r="9" spans="1:9" ht="13.5" thickBot="1" x14ac:dyDescent="0.25">
      <c r="A9" s="36"/>
      <c r="B9" s="35"/>
      <c r="C9" s="35"/>
      <c r="D9" s="37"/>
      <c r="E9" s="37"/>
      <c r="F9" s="37"/>
      <c r="G9" s="37"/>
      <c r="H9" s="37"/>
      <c r="I9" s="37"/>
    </row>
    <row r="10" spans="1:9" ht="24.95" customHeight="1" thickBot="1" x14ac:dyDescent="0.25">
      <c r="A10" s="258" t="s">
        <v>16</v>
      </c>
      <c r="B10" s="259"/>
      <c r="C10" s="209" t="s">
        <v>37</v>
      </c>
      <c r="D10" s="209" t="s">
        <v>38</v>
      </c>
      <c r="E10" s="210" t="s">
        <v>39</v>
      </c>
      <c r="F10" s="210" t="s">
        <v>148</v>
      </c>
      <c r="G10" s="210" t="s">
        <v>153</v>
      </c>
      <c r="H10" s="211" t="s">
        <v>151</v>
      </c>
      <c r="I10" s="212" t="s">
        <v>149</v>
      </c>
    </row>
    <row r="11" spans="1:9" ht="24.95" customHeight="1" thickTop="1" x14ac:dyDescent="0.2">
      <c r="A11" s="262" t="s">
        <v>111</v>
      </c>
      <c r="B11" s="263" t="s">
        <v>10</v>
      </c>
      <c r="C11" s="205">
        <v>23280666.170000002</v>
      </c>
      <c r="D11" s="205">
        <v>30554200</v>
      </c>
      <c r="E11" s="206">
        <v>33112890</v>
      </c>
      <c r="F11" s="221" t="s">
        <v>150</v>
      </c>
      <c r="G11" s="205">
        <f>+E11</f>
        <v>33112890</v>
      </c>
      <c r="H11" s="222">
        <f>+H12</f>
        <v>210300</v>
      </c>
      <c r="I11" s="208">
        <f>+H11+G11</f>
        <v>33323190</v>
      </c>
    </row>
    <row r="12" spans="1:9" ht="24.95" customHeight="1" x14ac:dyDescent="0.2">
      <c r="A12" s="18" t="s">
        <v>105</v>
      </c>
      <c r="B12" s="19" t="s">
        <v>106</v>
      </c>
      <c r="C12" s="10">
        <v>23280666.170000002</v>
      </c>
      <c r="D12" s="11">
        <v>30554200</v>
      </c>
      <c r="E12" s="12">
        <v>33112890</v>
      </c>
      <c r="F12" s="194" t="s">
        <v>150</v>
      </c>
      <c r="G12" s="10">
        <v>33112890</v>
      </c>
      <c r="H12" s="223">
        <f>+H13+H14</f>
        <v>210300</v>
      </c>
      <c r="I12" s="13">
        <f t="shared" ref="I12:I14" si="0">+H12+G12</f>
        <v>33323190</v>
      </c>
    </row>
    <row r="13" spans="1:9" ht="24.95" customHeight="1" x14ac:dyDescent="0.2">
      <c r="A13" s="176" t="s">
        <v>107</v>
      </c>
      <c r="B13" s="22" t="s">
        <v>108</v>
      </c>
      <c r="C13" s="22">
        <v>89569.77</v>
      </c>
      <c r="D13" s="17">
        <v>19900</v>
      </c>
      <c r="E13" s="16">
        <v>84900</v>
      </c>
      <c r="F13" s="16"/>
      <c r="G13" s="217">
        <f>+E13</f>
        <v>84900</v>
      </c>
      <c r="H13" s="224"/>
      <c r="I13" s="181">
        <f t="shared" si="0"/>
        <v>84900</v>
      </c>
    </row>
    <row r="14" spans="1:9" ht="24.95" customHeight="1" thickBot="1" x14ac:dyDescent="0.25">
      <c r="A14" s="178" t="s">
        <v>109</v>
      </c>
      <c r="B14" s="179" t="s">
        <v>110</v>
      </c>
      <c r="C14" s="27">
        <v>23191096.399999999</v>
      </c>
      <c r="D14" s="27">
        <v>30534300</v>
      </c>
      <c r="E14" s="29">
        <v>33027990</v>
      </c>
      <c r="F14" s="193" t="s">
        <v>150</v>
      </c>
      <c r="G14" s="27">
        <f>+E14</f>
        <v>33027990</v>
      </c>
      <c r="H14" s="225">
        <v>210300</v>
      </c>
      <c r="I14" s="30">
        <f t="shared" si="0"/>
        <v>33238290</v>
      </c>
    </row>
  </sheetData>
  <mergeCells count="7">
    <mergeCell ref="A10:B10"/>
    <mergeCell ref="A11:B11"/>
    <mergeCell ref="A1:B1"/>
    <mergeCell ref="A2:B2"/>
    <mergeCell ref="A3:B3"/>
    <mergeCell ref="A6:I6"/>
    <mergeCell ref="A4:I4"/>
  </mergeCells>
  <pageMargins left="0.7" right="0.7" top="0.75" bottom="0.75" header="0.3" footer="0.3"/>
  <pageSetup paperSize="9" scale="97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R18" sqref="R18"/>
    </sheetView>
  </sheetViews>
  <sheetFormatPr defaultRowHeight="12.75" x14ac:dyDescent="0.2"/>
  <cols>
    <col min="1" max="1" width="7.5703125" customWidth="1"/>
    <col min="2" max="2" width="31" customWidth="1"/>
    <col min="3" max="6" width="18.7109375" hidden="1" customWidth="1"/>
    <col min="7" max="9" width="18.7109375" customWidth="1"/>
  </cols>
  <sheetData>
    <row r="1" spans="1:9" ht="15.75" x14ac:dyDescent="0.25">
      <c r="A1" s="264" t="s">
        <v>0</v>
      </c>
      <c r="B1" s="264"/>
      <c r="C1" s="5"/>
      <c r="D1" s="2"/>
      <c r="E1" s="2"/>
      <c r="F1" s="2"/>
      <c r="G1" s="2"/>
    </row>
    <row r="2" spans="1:9" ht="15.75" x14ac:dyDescent="0.25">
      <c r="A2" s="264" t="s">
        <v>1</v>
      </c>
      <c r="B2" s="264"/>
      <c r="C2" s="5"/>
      <c r="D2" s="2"/>
      <c r="E2" s="2"/>
      <c r="F2" s="2"/>
      <c r="G2" s="2"/>
    </row>
    <row r="3" spans="1:9" ht="15.75" x14ac:dyDescent="0.25">
      <c r="A3" s="264" t="s">
        <v>2</v>
      </c>
      <c r="B3" s="264"/>
      <c r="C3" s="5"/>
      <c r="D3" s="2"/>
      <c r="E3" s="2"/>
      <c r="F3" s="2"/>
      <c r="G3" s="2"/>
    </row>
    <row r="4" spans="1:9" ht="15.75" x14ac:dyDescent="0.25">
      <c r="A4" s="265" t="s">
        <v>116</v>
      </c>
      <c r="B4" s="265"/>
      <c r="C4" s="265"/>
      <c r="D4" s="265"/>
      <c r="E4" s="265"/>
      <c r="F4" s="265"/>
      <c r="G4" s="265"/>
      <c r="H4" s="265"/>
      <c r="I4" s="265"/>
    </row>
    <row r="5" spans="1:9" ht="15.75" x14ac:dyDescent="0.25">
      <c r="A5" s="9"/>
      <c r="B5" s="9"/>
      <c r="C5" s="9"/>
      <c r="D5" s="2"/>
      <c r="E5" s="2"/>
      <c r="F5" s="2"/>
      <c r="G5" s="2"/>
    </row>
    <row r="6" spans="1:9" ht="15.75" x14ac:dyDescent="0.25">
      <c r="A6" s="265" t="s">
        <v>117</v>
      </c>
      <c r="B6" s="265"/>
      <c r="C6" s="265"/>
      <c r="D6" s="265"/>
      <c r="E6" s="265"/>
      <c r="F6" s="265"/>
      <c r="G6" s="265"/>
      <c r="H6" s="265"/>
      <c r="I6" s="265"/>
    </row>
    <row r="9" spans="1:9" ht="13.5" thickBot="1" x14ac:dyDescent="0.25">
      <c r="A9" s="36"/>
      <c r="B9" s="35"/>
      <c r="C9" s="35"/>
      <c r="D9" s="37"/>
      <c r="E9" s="37"/>
      <c r="F9" s="37"/>
      <c r="G9" s="37"/>
    </row>
    <row r="10" spans="1:9" ht="24" customHeight="1" thickBot="1" x14ac:dyDescent="0.25">
      <c r="A10" s="258" t="s">
        <v>16</v>
      </c>
      <c r="B10" s="259"/>
      <c r="C10" s="209" t="s">
        <v>37</v>
      </c>
      <c r="D10" s="209" t="s">
        <v>38</v>
      </c>
      <c r="E10" s="209" t="s">
        <v>39</v>
      </c>
      <c r="F10" s="209" t="s">
        <v>148</v>
      </c>
      <c r="G10" s="210" t="s">
        <v>153</v>
      </c>
      <c r="H10" s="211" t="s">
        <v>151</v>
      </c>
      <c r="I10" s="212" t="s">
        <v>149</v>
      </c>
    </row>
    <row r="11" spans="1:9" ht="24" customHeight="1" thickTop="1" x14ac:dyDescent="0.2">
      <c r="A11" s="262" t="s">
        <v>115</v>
      </c>
      <c r="B11" s="263"/>
      <c r="C11" s="205">
        <v>0</v>
      </c>
      <c r="D11" s="205">
        <v>0</v>
      </c>
      <c r="E11" s="206">
        <v>0</v>
      </c>
      <c r="F11" s="205">
        <v>0</v>
      </c>
      <c r="G11" s="205">
        <v>0</v>
      </c>
      <c r="H11" s="207">
        <v>0</v>
      </c>
      <c r="I11" s="208">
        <v>0</v>
      </c>
    </row>
    <row r="12" spans="1:9" ht="24" customHeight="1" x14ac:dyDescent="0.2">
      <c r="A12" s="176">
        <v>8</v>
      </c>
      <c r="B12" s="22" t="s">
        <v>113</v>
      </c>
      <c r="C12" s="22">
        <v>0</v>
      </c>
      <c r="D12" s="17">
        <v>0</v>
      </c>
      <c r="E12" s="16">
        <v>0</v>
      </c>
      <c r="F12" s="16">
        <v>0</v>
      </c>
      <c r="G12" s="217">
        <v>0</v>
      </c>
      <c r="H12" s="22">
        <v>0</v>
      </c>
      <c r="I12" s="181">
        <v>0</v>
      </c>
    </row>
    <row r="13" spans="1:9" ht="24" customHeight="1" thickBot="1" x14ac:dyDescent="0.25">
      <c r="A13" s="178">
        <v>5</v>
      </c>
      <c r="B13" s="28" t="s">
        <v>114</v>
      </c>
      <c r="C13" s="27">
        <v>0</v>
      </c>
      <c r="D13" s="27">
        <v>0</v>
      </c>
      <c r="E13" s="29">
        <v>0</v>
      </c>
      <c r="F13" s="27">
        <v>0</v>
      </c>
      <c r="G13" s="27">
        <v>0</v>
      </c>
      <c r="H13" s="28">
        <v>0</v>
      </c>
      <c r="I13" s="30">
        <v>0</v>
      </c>
    </row>
    <row r="16" spans="1:9" ht="15.75" x14ac:dyDescent="0.25">
      <c r="A16" s="265" t="s">
        <v>118</v>
      </c>
      <c r="B16" s="265"/>
      <c r="C16" s="265"/>
      <c r="D16" s="265"/>
      <c r="E16" s="265"/>
      <c r="F16" s="265"/>
      <c r="G16" s="265"/>
      <c r="H16" s="265"/>
      <c r="I16" s="265"/>
    </row>
    <row r="19" spans="1:9" ht="13.5" thickBot="1" x14ac:dyDescent="0.25">
      <c r="A19" s="36"/>
      <c r="B19" s="35"/>
      <c r="C19" s="35"/>
      <c r="D19" s="37"/>
      <c r="E19" s="37"/>
      <c r="F19" s="37"/>
      <c r="G19" s="37"/>
    </row>
    <row r="20" spans="1:9" ht="24" customHeight="1" thickBot="1" x14ac:dyDescent="0.25">
      <c r="A20" s="258" t="s">
        <v>16</v>
      </c>
      <c r="B20" s="259"/>
      <c r="C20" s="209" t="s">
        <v>37</v>
      </c>
      <c r="D20" s="209" t="s">
        <v>38</v>
      </c>
      <c r="E20" s="209" t="s">
        <v>39</v>
      </c>
      <c r="F20" s="209" t="s">
        <v>148</v>
      </c>
      <c r="G20" s="210" t="s">
        <v>153</v>
      </c>
      <c r="H20" s="211" t="s">
        <v>151</v>
      </c>
      <c r="I20" s="212" t="s">
        <v>149</v>
      </c>
    </row>
    <row r="21" spans="1:9" ht="24" customHeight="1" thickTop="1" x14ac:dyDescent="0.2">
      <c r="A21" s="262" t="s">
        <v>115</v>
      </c>
      <c r="B21" s="263"/>
      <c r="C21" s="205">
        <v>0</v>
      </c>
      <c r="D21" s="205">
        <v>0</v>
      </c>
      <c r="E21" s="206">
        <v>0</v>
      </c>
      <c r="F21" s="205">
        <v>0</v>
      </c>
      <c r="G21" s="205">
        <v>0</v>
      </c>
      <c r="H21" s="207">
        <v>0</v>
      </c>
      <c r="I21" s="208">
        <v>0</v>
      </c>
    </row>
    <row r="22" spans="1:9" ht="24" customHeight="1" x14ac:dyDescent="0.2">
      <c r="A22" s="176">
        <v>8</v>
      </c>
      <c r="B22" s="22" t="s">
        <v>113</v>
      </c>
      <c r="C22" s="22">
        <v>0</v>
      </c>
      <c r="D22" s="17">
        <v>0</v>
      </c>
      <c r="E22" s="16">
        <v>0</v>
      </c>
      <c r="F22" s="16">
        <v>0</v>
      </c>
      <c r="G22" s="217">
        <v>0</v>
      </c>
      <c r="H22" s="22">
        <v>0</v>
      </c>
      <c r="I22" s="181">
        <v>0</v>
      </c>
    </row>
    <row r="23" spans="1:9" ht="24" customHeight="1" thickBot="1" x14ac:dyDescent="0.25">
      <c r="A23" s="178">
        <v>5</v>
      </c>
      <c r="B23" s="28" t="s">
        <v>114</v>
      </c>
      <c r="C23" s="27">
        <v>0</v>
      </c>
      <c r="D23" s="27">
        <v>0</v>
      </c>
      <c r="E23" s="29">
        <v>0</v>
      </c>
      <c r="F23" s="27">
        <v>0</v>
      </c>
      <c r="G23" s="27">
        <v>0</v>
      </c>
      <c r="H23" s="28">
        <v>0</v>
      </c>
      <c r="I23" s="30">
        <v>0</v>
      </c>
    </row>
  </sheetData>
  <mergeCells count="10">
    <mergeCell ref="A20:B20"/>
    <mergeCell ref="A21:B21"/>
    <mergeCell ref="A11:B11"/>
    <mergeCell ref="A1:B1"/>
    <mergeCell ref="A2:B2"/>
    <mergeCell ref="A3:B3"/>
    <mergeCell ref="A10:B10"/>
    <mergeCell ref="A16:I16"/>
    <mergeCell ref="A6:I6"/>
    <mergeCell ref="A4:I4"/>
  </mergeCells>
  <pageMargins left="0.7" right="0.7" top="0.75" bottom="0.75" header="0.3" footer="0.3"/>
  <pageSetup paperSize="9" scale="9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opLeftCell="A88" zoomScale="85" zoomScaleNormal="85" workbookViewId="0">
      <selection activeCell="S112" sqref="S112"/>
    </sheetView>
  </sheetViews>
  <sheetFormatPr defaultRowHeight="12.75" x14ac:dyDescent="0.2"/>
  <cols>
    <col min="1" max="1" width="17.28515625" customWidth="1"/>
    <col min="2" max="2" width="53.7109375" customWidth="1"/>
    <col min="3" max="6" width="18.7109375" hidden="1" customWidth="1"/>
    <col min="7" max="9" width="24.7109375" customWidth="1"/>
    <col min="10" max="10" width="9.140625" customWidth="1"/>
    <col min="11" max="11" width="13.7109375" customWidth="1"/>
    <col min="12" max="12" width="4.7109375" customWidth="1"/>
    <col min="13" max="13" width="5.28515625" customWidth="1"/>
    <col min="14" max="14" width="3.5703125" customWidth="1"/>
    <col min="15" max="15" width="4.5703125" customWidth="1"/>
    <col min="16" max="16" width="1.140625" customWidth="1"/>
    <col min="17" max="17" width="7.85546875" customWidth="1"/>
  </cols>
  <sheetData>
    <row r="1" spans="1:9" ht="15.75" customHeight="1" x14ac:dyDescent="0.25">
      <c r="A1" s="2" t="s">
        <v>0</v>
      </c>
      <c r="B1" s="2"/>
      <c r="C1" s="6"/>
      <c r="D1" s="6"/>
      <c r="E1" s="6"/>
      <c r="F1" s="6"/>
      <c r="G1" s="6"/>
      <c r="H1" s="6"/>
      <c r="I1" s="6"/>
    </row>
    <row r="2" spans="1:9" ht="15.75" customHeight="1" x14ac:dyDescent="0.25">
      <c r="A2" s="2" t="s">
        <v>1</v>
      </c>
      <c r="B2" s="2"/>
      <c r="C2" s="6"/>
      <c r="D2" s="6"/>
      <c r="E2" s="6"/>
      <c r="F2" s="6"/>
      <c r="G2" s="6"/>
      <c r="H2" s="6"/>
      <c r="I2" s="6"/>
    </row>
    <row r="3" spans="1:9" ht="15.75" customHeight="1" x14ac:dyDescent="0.25">
      <c r="A3" s="2" t="s">
        <v>2</v>
      </c>
      <c r="B3" s="2"/>
      <c r="C3" s="6"/>
      <c r="D3" s="6"/>
      <c r="E3" s="6"/>
      <c r="F3" s="6"/>
      <c r="G3" s="6"/>
      <c r="H3" s="6"/>
      <c r="I3" s="6"/>
    </row>
    <row r="4" spans="1:9" ht="15.75" customHeight="1" x14ac:dyDescent="0.2">
      <c r="A4" s="257" t="s">
        <v>154</v>
      </c>
      <c r="B4" s="257"/>
      <c r="C4" s="257"/>
      <c r="D4" s="257"/>
      <c r="E4" s="257"/>
      <c r="F4" s="257"/>
      <c r="G4" s="257"/>
      <c r="H4" s="257"/>
      <c r="I4" s="257"/>
    </row>
    <row r="5" spans="1:9" ht="15.75" customHeight="1" x14ac:dyDescent="0.2"/>
    <row r="6" spans="1:9" ht="15.75" customHeight="1" x14ac:dyDescent="0.25">
      <c r="A6" s="268" t="s">
        <v>141</v>
      </c>
      <c r="B6" s="268"/>
      <c r="C6" s="268"/>
      <c r="D6" s="268"/>
      <c r="E6" s="268"/>
      <c r="F6" s="268"/>
      <c r="G6" s="268"/>
      <c r="H6" s="268"/>
      <c r="I6" s="268"/>
    </row>
    <row r="7" spans="1:9" ht="15.75" customHeight="1" x14ac:dyDescent="0.2">
      <c r="A7" s="6"/>
      <c r="B7" s="6"/>
      <c r="C7" s="6"/>
      <c r="D7" s="6"/>
      <c r="E7" s="6"/>
      <c r="F7" s="6"/>
      <c r="G7" s="6"/>
      <c r="H7" s="6"/>
      <c r="I7" s="6"/>
    </row>
    <row r="8" spans="1:9" ht="15.75" customHeight="1" thickBot="1" x14ac:dyDescent="0.25">
      <c r="A8" s="6"/>
      <c r="B8" s="6"/>
      <c r="C8" s="6"/>
      <c r="D8" s="6"/>
      <c r="E8" s="6"/>
      <c r="F8" s="6"/>
      <c r="G8" s="6"/>
      <c r="H8" s="6"/>
      <c r="I8" s="6"/>
    </row>
    <row r="9" spans="1:9" ht="24.95" customHeight="1" thickBot="1" x14ac:dyDescent="0.25">
      <c r="A9" s="251" t="s">
        <v>3</v>
      </c>
      <c r="B9" s="252" t="s">
        <v>4</v>
      </c>
      <c r="C9" s="253" t="s">
        <v>37</v>
      </c>
      <c r="D9" s="253" t="s">
        <v>38</v>
      </c>
      <c r="E9" s="253" t="s">
        <v>39</v>
      </c>
      <c r="F9" s="253" t="s">
        <v>148</v>
      </c>
      <c r="G9" s="253" t="s">
        <v>153</v>
      </c>
      <c r="H9" s="254" t="s">
        <v>151</v>
      </c>
      <c r="I9" s="253" t="s">
        <v>149</v>
      </c>
    </row>
    <row r="10" spans="1:9" ht="24.95" customHeight="1" thickTop="1" x14ac:dyDescent="0.2">
      <c r="A10" s="245" t="s">
        <v>128</v>
      </c>
      <c r="B10" s="246" t="s">
        <v>0</v>
      </c>
      <c r="C10" s="247">
        <v>23280666.170000002</v>
      </c>
      <c r="D10" s="248">
        <v>30554200</v>
      </c>
      <c r="E10" s="248">
        <v>33112890</v>
      </c>
      <c r="F10" s="248"/>
      <c r="G10" s="248">
        <f>+E10+F10</f>
        <v>33112890</v>
      </c>
      <c r="H10" s="249">
        <v>210300</v>
      </c>
      <c r="I10" s="250">
        <f>+H10+G10</f>
        <v>33323190</v>
      </c>
    </row>
    <row r="11" spans="1:9" ht="24.95" customHeight="1" x14ac:dyDescent="0.2">
      <c r="A11" s="54" t="s">
        <v>129</v>
      </c>
      <c r="B11" s="44" t="s">
        <v>131</v>
      </c>
      <c r="C11" s="45">
        <v>23280666.170000002</v>
      </c>
      <c r="D11" s="46">
        <v>30554200</v>
      </c>
      <c r="E11" s="46">
        <v>33112890</v>
      </c>
      <c r="F11" s="46"/>
      <c r="G11" s="46">
        <f t="shared" ref="G11:G77" si="0">+E11+F11</f>
        <v>33112890</v>
      </c>
      <c r="H11" s="226">
        <v>210300</v>
      </c>
      <c r="I11" s="55">
        <f t="shared" ref="I11:I59" si="1">+H11+G11</f>
        <v>33323190</v>
      </c>
    </row>
    <row r="12" spans="1:9" ht="24.95" customHeight="1" x14ac:dyDescent="0.2">
      <c r="A12" s="54" t="s">
        <v>130</v>
      </c>
      <c r="B12" s="44" t="s">
        <v>132</v>
      </c>
      <c r="C12" s="46">
        <v>23280666.170000002</v>
      </c>
      <c r="D12" s="46">
        <v>30554200</v>
      </c>
      <c r="E12" s="46">
        <v>33112890</v>
      </c>
      <c r="F12" s="46"/>
      <c r="G12" s="46">
        <f t="shared" si="0"/>
        <v>33112890</v>
      </c>
      <c r="H12" s="226">
        <v>210300</v>
      </c>
      <c r="I12" s="55">
        <f t="shared" si="1"/>
        <v>33323190</v>
      </c>
    </row>
    <row r="13" spans="1:9" ht="24.95" customHeight="1" thickBot="1" x14ac:dyDescent="0.25">
      <c r="A13" s="56" t="s">
        <v>127</v>
      </c>
      <c r="B13" s="57" t="s">
        <v>0</v>
      </c>
      <c r="C13" s="58">
        <v>23280666.170000002</v>
      </c>
      <c r="D13" s="58">
        <v>30554200</v>
      </c>
      <c r="E13" s="58">
        <v>33112890</v>
      </c>
      <c r="F13" s="58"/>
      <c r="G13" s="58">
        <f t="shared" si="0"/>
        <v>33112890</v>
      </c>
      <c r="H13" s="227">
        <v>210300</v>
      </c>
      <c r="I13" s="59">
        <f t="shared" si="1"/>
        <v>33323190</v>
      </c>
    </row>
    <row r="14" spans="1:9" ht="24.95" hidden="1" customHeight="1" x14ac:dyDescent="0.2">
      <c r="A14" s="191"/>
      <c r="B14" s="60" t="s">
        <v>10</v>
      </c>
      <c r="C14" s="61">
        <v>23280666.170000002</v>
      </c>
      <c r="D14" s="61">
        <v>30925700</v>
      </c>
      <c r="E14" s="62">
        <v>33112890</v>
      </c>
      <c r="F14" s="61"/>
      <c r="G14" s="61">
        <f t="shared" si="0"/>
        <v>33112890</v>
      </c>
      <c r="H14" s="228">
        <v>210300</v>
      </c>
      <c r="I14" s="192">
        <f t="shared" si="1"/>
        <v>33323190</v>
      </c>
    </row>
    <row r="15" spans="1:9" ht="24.95" customHeight="1" thickBot="1" x14ac:dyDescent="0.25">
      <c r="A15" s="76" t="s">
        <v>119</v>
      </c>
      <c r="B15" s="77" t="s">
        <v>133</v>
      </c>
      <c r="C15" s="78">
        <v>23191096.399999999</v>
      </c>
      <c r="D15" s="79">
        <v>30534300</v>
      </c>
      <c r="E15" s="79">
        <v>33027990</v>
      </c>
      <c r="F15" s="79"/>
      <c r="G15" s="79">
        <f>+E15+F15</f>
        <v>33027990</v>
      </c>
      <c r="H15" s="229">
        <f>+H16+H79</f>
        <v>210300</v>
      </c>
      <c r="I15" s="80">
        <f>+H15+G15</f>
        <v>33238290</v>
      </c>
    </row>
    <row r="16" spans="1:9" ht="24.95" customHeight="1" thickTop="1" x14ac:dyDescent="0.2">
      <c r="A16" s="71" t="s">
        <v>120</v>
      </c>
      <c r="B16" s="72" t="s">
        <v>134</v>
      </c>
      <c r="C16" s="73">
        <v>22836278.27</v>
      </c>
      <c r="D16" s="73">
        <v>30183600</v>
      </c>
      <c r="E16" s="74">
        <v>32677100</v>
      </c>
      <c r="F16" s="73"/>
      <c r="G16" s="73">
        <f t="shared" si="0"/>
        <v>32677100</v>
      </c>
      <c r="H16" s="230">
        <f>+H17+H28+H40+H46+H63+H56+H71</f>
        <v>202400</v>
      </c>
      <c r="I16" s="75">
        <f>+H16+G16</f>
        <v>32879500</v>
      </c>
    </row>
    <row r="17" spans="1:9" ht="24.95" customHeight="1" x14ac:dyDescent="0.2">
      <c r="A17" s="65" t="s">
        <v>77</v>
      </c>
      <c r="B17" s="51" t="s">
        <v>76</v>
      </c>
      <c r="C17" s="52">
        <v>0</v>
      </c>
      <c r="D17" s="52">
        <v>0</v>
      </c>
      <c r="E17" s="53">
        <v>90000</v>
      </c>
      <c r="F17" s="52"/>
      <c r="G17" s="52">
        <f t="shared" si="0"/>
        <v>90000</v>
      </c>
      <c r="H17" s="231">
        <f>+H18</f>
        <v>0</v>
      </c>
      <c r="I17" s="66">
        <f t="shared" si="1"/>
        <v>90000</v>
      </c>
    </row>
    <row r="18" spans="1:9" ht="24.95" customHeight="1" x14ac:dyDescent="0.2">
      <c r="A18" s="67" t="s">
        <v>11</v>
      </c>
      <c r="B18" s="15" t="s">
        <v>12</v>
      </c>
      <c r="C18" s="16">
        <v>0</v>
      </c>
      <c r="D18" s="16">
        <v>0</v>
      </c>
      <c r="E18" s="17">
        <v>90000</v>
      </c>
      <c r="F18" s="16"/>
      <c r="G18" s="16">
        <f t="shared" si="0"/>
        <v>90000</v>
      </c>
      <c r="H18" s="22"/>
      <c r="I18" s="23">
        <f t="shared" si="1"/>
        <v>90000</v>
      </c>
    </row>
    <row r="19" spans="1:9" ht="24.95" customHeight="1" x14ac:dyDescent="0.2">
      <c r="A19" s="97" t="s">
        <v>56</v>
      </c>
      <c r="B19" s="98" t="s">
        <v>57</v>
      </c>
      <c r="C19" s="99">
        <v>0</v>
      </c>
      <c r="D19" s="99">
        <v>0</v>
      </c>
      <c r="E19" s="100">
        <v>90000</v>
      </c>
      <c r="F19" s="99"/>
      <c r="G19" s="99">
        <f t="shared" si="0"/>
        <v>90000</v>
      </c>
      <c r="H19" s="232"/>
      <c r="I19" s="101">
        <f t="shared" si="1"/>
        <v>90000</v>
      </c>
    </row>
    <row r="20" spans="1:9" ht="24.95" hidden="1" customHeight="1" x14ac:dyDescent="0.2">
      <c r="A20" s="87" t="s">
        <v>64</v>
      </c>
      <c r="B20" s="88" t="s">
        <v>65</v>
      </c>
      <c r="C20" s="89">
        <v>0</v>
      </c>
      <c r="D20" s="89">
        <v>0</v>
      </c>
      <c r="E20" s="90">
        <v>0</v>
      </c>
      <c r="F20" s="89"/>
      <c r="G20" s="89">
        <f t="shared" si="0"/>
        <v>0</v>
      </c>
      <c r="H20" s="233"/>
      <c r="I20" s="91">
        <f t="shared" si="1"/>
        <v>0</v>
      </c>
    </row>
    <row r="21" spans="1:9" ht="24.95" customHeight="1" x14ac:dyDescent="0.2">
      <c r="A21" s="65" t="s">
        <v>82</v>
      </c>
      <c r="B21" s="51" t="s">
        <v>81</v>
      </c>
      <c r="C21" s="52">
        <v>1628183.71</v>
      </c>
      <c r="D21" s="52">
        <v>1937000</v>
      </c>
      <c r="E21" s="53">
        <v>1055000</v>
      </c>
      <c r="F21" s="52"/>
      <c r="G21" s="52">
        <f t="shared" si="0"/>
        <v>1055000</v>
      </c>
      <c r="H21" s="231"/>
      <c r="I21" s="66">
        <f t="shared" si="1"/>
        <v>1055000</v>
      </c>
    </row>
    <row r="22" spans="1:9" ht="24.95" customHeight="1" x14ac:dyDescent="0.2">
      <c r="A22" s="67" t="s">
        <v>11</v>
      </c>
      <c r="B22" s="15" t="s">
        <v>12</v>
      </c>
      <c r="C22" s="16">
        <v>1628183.71</v>
      </c>
      <c r="D22" s="16">
        <v>1937000</v>
      </c>
      <c r="E22" s="17">
        <v>1055000</v>
      </c>
      <c r="F22" s="16"/>
      <c r="G22" s="16">
        <f t="shared" si="0"/>
        <v>1055000</v>
      </c>
      <c r="H22" s="22"/>
      <c r="I22" s="23">
        <f t="shared" si="1"/>
        <v>1055000</v>
      </c>
    </row>
    <row r="23" spans="1:9" ht="24.95" customHeight="1" x14ac:dyDescent="0.2">
      <c r="A23" s="97" t="s">
        <v>54</v>
      </c>
      <c r="B23" s="98" t="s">
        <v>55</v>
      </c>
      <c r="C23" s="99">
        <v>70800</v>
      </c>
      <c r="D23" s="99">
        <v>73000</v>
      </c>
      <c r="E23" s="100">
        <v>73000</v>
      </c>
      <c r="F23" s="99"/>
      <c r="G23" s="99">
        <f t="shared" si="0"/>
        <v>73000</v>
      </c>
      <c r="H23" s="232"/>
      <c r="I23" s="101">
        <f t="shared" si="1"/>
        <v>73000</v>
      </c>
    </row>
    <row r="24" spans="1:9" ht="24.95" customHeight="1" x14ac:dyDescent="0.2">
      <c r="A24" s="102" t="s">
        <v>56</v>
      </c>
      <c r="B24" s="103" t="s">
        <v>57</v>
      </c>
      <c r="C24" s="104">
        <v>1557383.71</v>
      </c>
      <c r="D24" s="104">
        <v>1854000</v>
      </c>
      <c r="E24" s="105">
        <v>982000</v>
      </c>
      <c r="F24" s="104"/>
      <c r="G24" s="104">
        <f t="shared" si="0"/>
        <v>982000</v>
      </c>
      <c r="H24" s="234"/>
      <c r="I24" s="106">
        <f t="shared" si="1"/>
        <v>982000</v>
      </c>
    </row>
    <row r="25" spans="1:9" ht="24.95" hidden="1" customHeight="1" x14ac:dyDescent="0.2">
      <c r="A25" s="102" t="s">
        <v>60</v>
      </c>
      <c r="B25" s="103" t="s">
        <v>61</v>
      </c>
      <c r="C25" s="104">
        <v>0</v>
      </c>
      <c r="D25" s="104">
        <v>0</v>
      </c>
      <c r="E25" s="105">
        <v>0</v>
      </c>
      <c r="F25" s="104"/>
      <c r="G25" s="104">
        <f t="shared" si="0"/>
        <v>0</v>
      </c>
      <c r="H25" s="234"/>
      <c r="I25" s="106">
        <f t="shared" si="1"/>
        <v>0</v>
      </c>
    </row>
    <row r="26" spans="1:9" ht="24.95" customHeight="1" x14ac:dyDescent="0.2">
      <c r="A26" s="102" t="s">
        <v>62</v>
      </c>
      <c r="B26" s="103" t="s">
        <v>63</v>
      </c>
      <c r="C26" s="104">
        <v>0</v>
      </c>
      <c r="D26" s="104">
        <v>10000</v>
      </c>
      <c r="E26" s="105">
        <v>0</v>
      </c>
      <c r="F26" s="104"/>
      <c r="G26" s="104">
        <f t="shared" si="0"/>
        <v>0</v>
      </c>
      <c r="H26" s="234"/>
      <c r="I26" s="106">
        <f t="shared" si="1"/>
        <v>0</v>
      </c>
    </row>
    <row r="27" spans="1:9" ht="24.95" hidden="1" customHeight="1" x14ac:dyDescent="0.2">
      <c r="A27" s="87" t="s">
        <v>64</v>
      </c>
      <c r="B27" s="88" t="s">
        <v>65</v>
      </c>
      <c r="C27" s="89">
        <v>0</v>
      </c>
      <c r="D27" s="89">
        <v>0</v>
      </c>
      <c r="E27" s="90">
        <v>0</v>
      </c>
      <c r="F27" s="89"/>
      <c r="G27" s="89">
        <f t="shared" si="0"/>
        <v>0</v>
      </c>
      <c r="H27" s="233"/>
      <c r="I27" s="91">
        <f t="shared" si="1"/>
        <v>0</v>
      </c>
    </row>
    <row r="28" spans="1:9" ht="24.95" customHeight="1" x14ac:dyDescent="0.2">
      <c r="A28" s="65" t="s">
        <v>85</v>
      </c>
      <c r="B28" s="51" t="s">
        <v>86</v>
      </c>
      <c r="C28" s="52">
        <v>20628905.739999998</v>
      </c>
      <c r="D28" s="52">
        <v>26769100</v>
      </c>
      <c r="E28" s="53">
        <v>30302100</v>
      </c>
      <c r="F28" s="52">
        <f>+F29+F36</f>
        <v>0</v>
      </c>
      <c r="G28" s="52">
        <f t="shared" si="0"/>
        <v>30302100</v>
      </c>
      <c r="H28" s="231">
        <f>+H29+H36</f>
        <v>8300</v>
      </c>
      <c r="I28" s="66">
        <f t="shared" si="1"/>
        <v>30310400</v>
      </c>
    </row>
    <row r="29" spans="1:9" ht="24.95" customHeight="1" x14ac:dyDescent="0.2">
      <c r="A29" s="67" t="s">
        <v>11</v>
      </c>
      <c r="B29" s="15" t="s">
        <v>12</v>
      </c>
      <c r="C29" s="16">
        <v>20514593.25</v>
      </c>
      <c r="D29" s="16">
        <v>26041900</v>
      </c>
      <c r="E29" s="17">
        <v>29356900</v>
      </c>
      <c r="F29" s="16">
        <f>+F30</f>
        <v>-170000</v>
      </c>
      <c r="G29" s="16">
        <f t="shared" si="0"/>
        <v>29186900</v>
      </c>
      <c r="H29" s="22">
        <f>+H30+H31</f>
        <v>300</v>
      </c>
      <c r="I29" s="23">
        <f t="shared" si="1"/>
        <v>29187200</v>
      </c>
    </row>
    <row r="30" spans="1:9" ht="24.95" customHeight="1" x14ac:dyDescent="0.2">
      <c r="A30" s="97" t="s">
        <v>54</v>
      </c>
      <c r="B30" s="98" t="s">
        <v>55</v>
      </c>
      <c r="C30" s="99">
        <v>17547264.920000002</v>
      </c>
      <c r="D30" s="99">
        <v>22655700</v>
      </c>
      <c r="E30" s="100">
        <v>24496600</v>
      </c>
      <c r="F30" s="99">
        <v>-170000</v>
      </c>
      <c r="G30" s="99">
        <f t="shared" si="0"/>
        <v>24326600</v>
      </c>
      <c r="H30" s="232">
        <v>-17200</v>
      </c>
      <c r="I30" s="101">
        <f t="shared" si="1"/>
        <v>24309400</v>
      </c>
    </row>
    <row r="31" spans="1:9" ht="24.95" customHeight="1" x14ac:dyDescent="0.2">
      <c r="A31" s="102" t="s">
        <v>56</v>
      </c>
      <c r="B31" s="103" t="s">
        <v>57</v>
      </c>
      <c r="C31" s="104">
        <v>2910234.16</v>
      </c>
      <c r="D31" s="104">
        <v>3328000</v>
      </c>
      <c r="E31" s="105">
        <v>4790000</v>
      </c>
      <c r="F31" s="104"/>
      <c r="G31" s="104">
        <f t="shared" si="0"/>
        <v>4790000</v>
      </c>
      <c r="H31" s="234">
        <v>17500</v>
      </c>
      <c r="I31" s="106">
        <f t="shared" si="1"/>
        <v>4807500</v>
      </c>
    </row>
    <row r="32" spans="1:9" ht="24.95" customHeight="1" x14ac:dyDescent="0.2">
      <c r="A32" s="102" t="s">
        <v>58</v>
      </c>
      <c r="B32" s="103" t="s">
        <v>59</v>
      </c>
      <c r="C32" s="104">
        <v>42375.95</v>
      </c>
      <c r="D32" s="104">
        <v>46200</v>
      </c>
      <c r="E32" s="105">
        <v>49300</v>
      </c>
      <c r="F32" s="104"/>
      <c r="G32" s="104">
        <f t="shared" si="0"/>
        <v>49300</v>
      </c>
      <c r="H32" s="234"/>
      <c r="I32" s="106">
        <f t="shared" si="1"/>
        <v>49300</v>
      </c>
    </row>
    <row r="33" spans="1:9" ht="24.95" hidden="1" customHeight="1" x14ac:dyDescent="0.2">
      <c r="A33" s="102" t="s">
        <v>60</v>
      </c>
      <c r="B33" s="103" t="s">
        <v>61</v>
      </c>
      <c r="C33" s="104">
        <v>0</v>
      </c>
      <c r="D33" s="104">
        <v>0</v>
      </c>
      <c r="E33" s="105">
        <v>0</v>
      </c>
      <c r="F33" s="104"/>
      <c r="G33" s="104">
        <f t="shared" si="0"/>
        <v>0</v>
      </c>
      <c r="H33" s="234"/>
      <c r="I33" s="106">
        <f t="shared" si="1"/>
        <v>0</v>
      </c>
    </row>
    <row r="34" spans="1:9" ht="24.95" customHeight="1" x14ac:dyDescent="0.2">
      <c r="A34" s="102" t="s">
        <v>62</v>
      </c>
      <c r="B34" s="103" t="s">
        <v>63</v>
      </c>
      <c r="C34" s="104">
        <v>8998.7000000000007</v>
      </c>
      <c r="D34" s="104">
        <v>10000</v>
      </c>
      <c r="E34" s="105">
        <v>20000</v>
      </c>
      <c r="F34" s="104"/>
      <c r="G34" s="104">
        <f t="shared" si="0"/>
        <v>20000</v>
      </c>
      <c r="H34" s="234"/>
      <c r="I34" s="106">
        <f t="shared" si="1"/>
        <v>20000</v>
      </c>
    </row>
    <row r="35" spans="1:9" ht="24.95" customHeight="1" x14ac:dyDescent="0.2">
      <c r="A35" s="107" t="s">
        <v>64</v>
      </c>
      <c r="B35" s="108" t="s">
        <v>65</v>
      </c>
      <c r="C35" s="109">
        <v>5719.52</v>
      </c>
      <c r="D35" s="109">
        <v>2000</v>
      </c>
      <c r="E35" s="110">
        <v>1000</v>
      </c>
      <c r="F35" s="109"/>
      <c r="G35" s="109">
        <f t="shared" si="0"/>
        <v>1000</v>
      </c>
      <c r="H35" s="235"/>
      <c r="I35" s="111">
        <f t="shared" si="1"/>
        <v>1000</v>
      </c>
    </row>
    <row r="36" spans="1:9" ht="24.95" customHeight="1" x14ac:dyDescent="0.2">
      <c r="A36" s="67" t="s">
        <v>13</v>
      </c>
      <c r="B36" s="15" t="s">
        <v>14</v>
      </c>
      <c r="C36" s="16">
        <v>114312.49</v>
      </c>
      <c r="D36" s="16">
        <v>727200</v>
      </c>
      <c r="E36" s="17">
        <v>945200</v>
      </c>
      <c r="F36" s="16">
        <f>+F38+F39</f>
        <v>170000</v>
      </c>
      <c r="G36" s="16">
        <f t="shared" si="0"/>
        <v>1115200</v>
      </c>
      <c r="H36" s="22">
        <f>+H38</f>
        <v>8000</v>
      </c>
      <c r="I36" s="23">
        <f t="shared" si="1"/>
        <v>1123200</v>
      </c>
    </row>
    <row r="37" spans="1:9" ht="24.95" customHeight="1" x14ac:dyDescent="0.2">
      <c r="A37" s="97" t="s">
        <v>66</v>
      </c>
      <c r="B37" s="98" t="s">
        <v>67</v>
      </c>
      <c r="C37" s="99">
        <v>11729.44</v>
      </c>
      <c r="D37" s="99">
        <v>22200</v>
      </c>
      <c r="E37" s="100">
        <v>20000</v>
      </c>
      <c r="F37" s="99"/>
      <c r="G37" s="99">
        <f t="shared" si="0"/>
        <v>20000</v>
      </c>
      <c r="H37" s="232"/>
      <c r="I37" s="101">
        <f t="shared" si="1"/>
        <v>20000</v>
      </c>
    </row>
    <row r="38" spans="1:9" ht="24.95" customHeight="1" x14ac:dyDescent="0.2">
      <c r="A38" s="112" t="s">
        <v>68</v>
      </c>
      <c r="B38" s="113" t="s">
        <v>69</v>
      </c>
      <c r="C38" s="114">
        <v>102113.19</v>
      </c>
      <c r="D38" s="114">
        <v>600100</v>
      </c>
      <c r="E38" s="115">
        <v>613800</v>
      </c>
      <c r="F38" s="114">
        <v>26200</v>
      </c>
      <c r="G38" s="114">
        <f t="shared" si="0"/>
        <v>640000</v>
      </c>
      <c r="H38" s="236">
        <v>8000</v>
      </c>
      <c r="I38" s="116">
        <f t="shared" si="1"/>
        <v>648000</v>
      </c>
    </row>
    <row r="39" spans="1:9" ht="24.95" customHeight="1" x14ac:dyDescent="0.2">
      <c r="A39" s="107" t="s">
        <v>70</v>
      </c>
      <c r="B39" s="108" t="s">
        <v>71</v>
      </c>
      <c r="C39" s="109">
        <v>469.86</v>
      </c>
      <c r="D39" s="109">
        <v>104900</v>
      </c>
      <c r="E39" s="110">
        <v>311400</v>
      </c>
      <c r="F39" s="109">
        <v>143800</v>
      </c>
      <c r="G39" s="109">
        <f t="shared" si="0"/>
        <v>455200</v>
      </c>
      <c r="H39" s="235"/>
      <c r="I39" s="111">
        <f t="shared" si="1"/>
        <v>455200</v>
      </c>
    </row>
    <row r="40" spans="1:9" ht="24.95" customHeight="1" x14ac:dyDescent="0.2">
      <c r="A40" s="65" t="s">
        <v>89</v>
      </c>
      <c r="B40" s="51" t="s">
        <v>90</v>
      </c>
      <c r="C40" s="52">
        <v>0</v>
      </c>
      <c r="D40" s="52">
        <v>10000</v>
      </c>
      <c r="E40" s="53">
        <v>27500</v>
      </c>
      <c r="F40" s="52"/>
      <c r="G40" s="52">
        <f t="shared" si="0"/>
        <v>27500</v>
      </c>
      <c r="H40" s="231">
        <f>+H41+H44</f>
        <v>20400</v>
      </c>
      <c r="I40" s="66">
        <f t="shared" si="1"/>
        <v>47900</v>
      </c>
    </row>
    <row r="41" spans="1:9" ht="24.95" customHeight="1" x14ac:dyDescent="0.2">
      <c r="A41" s="67" t="s">
        <v>11</v>
      </c>
      <c r="B41" s="15" t="s">
        <v>12</v>
      </c>
      <c r="C41" s="16">
        <v>0</v>
      </c>
      <c r="D41" s="16">
        <v>10000</v>
      </c>
      <c r="E41" s="17">
        <v>27500</v>
      </c>
      <c r="F41" s="16"/>
      <c r="G41" s="16">
        <f t="shared" si="0"/>
        <v>27500</v>
      </c>
      <c r="H41" s="22">
        <f>+H42+H43</f>
        <v>18500</v>
      </c>
      <c r="I41" s="23">
        <f t="shared" si="1"/>
        <v>46000</v>
      </c>
    </row>
    <row r="42" spans="1:9" ht="24.95" customHeight="1" x14ac:dyDescent="0.2">
      <c r="A42" s="117" t="s">
        <v>54</v>
      </c>
      <c r="B42" s="118" t="s">
        <v>55</v>
      </c>
      <c r="C42" s="16"/>
      <c r="D42" s="16"/>
      <c r="E42" s="17">
        <v>0</v>
      </c>
      <c r="F42" s="16"/>
      <c r="G42" s="16">
        <f t="shared" si="0"/>
        <v>0</v>
      </c>
      <c r="H42" s="22">
        <f>23700+3900</f>
        <v>27600</v>
      </c>
      <c r="I42" s="23">
        <f t="shared" si="1"/>
        <v>27600</v>
      </c>
    </row>
    <row r="43" spans="1:9" ht="24.95" customHeight="1" x14ac:dyDescent="0.2">
      <c r="A43" s="117" t="s">
        <v>56</v>
      </c>
      <c r="B43" s="118" t="s">
        <v>57</v>
      </c>
      <c r="C43" s="119">
        <v>0</v>
      </c>
      <c r="D43" s="119">
        <v>10000</v>
      </c>
      <c r="E43" s="120">
        <v>27500</v>
      </c>
      <c r="F43" s="119"/>
      <c r="G43" s="119">
        <f t="shared" si="0"/>
        <v>27500</v>
      </c>
      <c r="H43" s="237">
        <f>-10400+100-3000+200+400+3500-300+400</f>
        <v>-9100</v>
      </c>
      <c r="I43" s="121">
        <f t="shared" si="1"/>
        <v>18400</v>
      </c>
    </row>
    <row r="44" spans="1:9" ht="24.95" customHeight="1" x14ac:dyDescent="0.2">
      <c r="A44" s="67" t="s">
        <v>13</v>
      </c>
      <c r="B44" s="15" t="s">
        <v>14</v>
      </c>
      <c r="C44" s="16"/>
      <c r="D44" s="16"/>
      <c r="E44" s="17">
        <v>0</v>
      </c>
      <c r="F44" s="16"/>
      <c r="G44" s="16">
        <v>0</v>
      </c>
      <c r="H44" s="22">
        <f>+H45</f>
        <v>1900</v>
      </c>
      <c r="I44" s="23">
        <f t="shared" si="1"/>
        <v>1900</v>
      </c>
    </row>
    <row r="45" spans="1:9" ht="24.95" customHeight="1" x14ac:dyDescent="0.2">
      <c r="A45" s="112" t="s">
        <v>68</v>
      </c>
      <c r="B45" s="113" t="s">
        <v>69</v>
      </c>
      <c r="C45" s="119"/>
      <c r="D45" s="119"/>
      <c r="E45" s="120">
        <v>0</v>
      </c>
      <c r="F45" s="119"/>
      <c r="G45" s="119">
        <v>0</v>
      </c>
      <c r="H45" s="237">
        <v>1900</v>
      </c>
      <c r="I45" s="121">
        <f t="shared" si="1"/>
        <v>1900</v>
      </c>
    </row>
    <row r="46" spans="1:9" ht="24.95" customHeight="1" x14ac:dyDescent="0.2">
      <c r="A46" s="65" t="s">
        <v>91</v>
      </c>
      <c r="B46" s="51" t="s">
        <v>92</v>
      </c>
      <c r="C46" s="52">
        <v>413143.78</v>
      </c>
      <c r="D46" s="52">
        <v>1205500</v>
      </c>
      <c r="E46" s="53">
        <v>1000000</v>
      </c>
      <c r="F46" s="52"/>
      <c r="G46" s="52">
        <f t="shared" si="0"/>
        <v>1000000</v>
      </c>
      <c r="H46" s="231">
        <f>+H47+H51</f>
        <v>168700</v>
      </c>
      <c r="I46" s="66">
        <f t="shared" si="1"/>
        <v>1168700</v>
      </c>
    </row>
    <row r="47" spans="1:9" ht="24.95" customHeight="1" x14ac:dyDescent="0.2">
      <c r="A47" s="67" t="s">
        <v>11</v>
      </c>
      <c r="B47" s="15" t="s">
        <v>12</v>
      </c>
      <c r="C47" s="16">
        <v>408968.94</v>
      </c>
      <c r="D47" s="16">
        <v>1131000</v>
      </c>
      <c r="E47" s="17">
        <v>998700</v>
      </c>
      <c r="F47" s="16"/>
      <c r="G47" s="16">
        <f t="shared" si="0"/>
        <v>998700</v>
      </c>
      <c r="H47" s="22">
        <f>+H48+H49+H50</f>
        <v>157800</v>
      </c>
      <c r="I47" s="23">
        <f t="shared" si="1"/>
        <v>1156500</v>
      </c>
    </row>
    <row r="48" spans="1:9" ht="24.95" customHeight="1" x14ac:dyDescent="0.2">
      <c r="A48" s="97" t="s">
        <v>54</v>
      </c>
      <c r="B48" s="98" t="s">
        <v>55</v>
      </c>
      <c r="C48" s="99">
        <v>47626.53</v>
      </c>
      <c r="D48" s="99">
        <v>76900</v>
      </c>
      <c r="E48" s="100">
        <v>73000</v>
      </c>
      <c r="F48" s="99"/>
      <c r="G48" s="99">
        <f t="shared" si="0"/>
        <v>73000</v>
      </c>
      <c r="H48" s="232">
        <v>9000</v>
      </c>
      <c r="I48" s="101">
        <f t="shared" si="1"/>
        <v>82000</v>
      </c>
    </row>
    <row r="49" spans="1:9" ht="24.95" customHeight="1" x14ac:dyDescent="0.2">
      <c r="A49" s="112" t="s">
        <v>56</v>
      </c>
      <c r="B49" s="113" t="s">
        <v>57</v>
      </c>
      <c r="C49" s="114">
        <v>338835.28</v>
      </c>
      <c r="D49" s="114">
        <v>1054100</v>
      </c>
      <c r="E49" s="115">
        <v>917800</v>
      </c>
      <c r="F49" s="114"/>
      <c r="G49" s="114">
        <f t="shared" si="0"/>
        <v>917800</v>
      </c>
      <c r="H49" s="236">
        <f>27100+4400+3100+500+4100+5300+5800+30200+3000+23800+17200+20000+4300</f>
        <v>148800</v>
      </c>
      <c r="I49" s="116">
        <f t="shared" si="1"/>
        <v>1066600</v>
      </c>
    </row>
    <row r="50" spans="1:9" ht="24.95" customHeight="1" x14ac:dyDescent="0.2">
      <c r="A50" s="107" t="s">
        <v>64</v>
      </c>
      <c r="B50" s="108" t="s">
        <v>65</v>
      </c>
      <c r="C50" s="109">
        <v>22507.13</v>
      </c>
      <c r="D50" s="109">
        <v>0</v>
      </c>
      <c r="E50" s="110">
        <v>7900</v>
      </c>
      <c r="F50" s="109"/>
      <c r="G50" s="109">
        <f t="shared" si="0"/>
        <v>7900</v>
      </c>
      <c r="H50" s="235"/>
      <c r="I50" s="111">
        <f t="shared" si="1"/>
        <v>7900</v>
      </c>
    </row>
    <row r="51" spans="1:9" ht="24.95" customHeight="1" x14ac:dyDescent="0.2">
      <c r="A51" s="67" t="s">
        <v>13</v>
      </c>
      <c r="B51" s="15" t="s">
        <v>14</v>
      </c>
      <c r="C51" s="16">
        <v>4174.84</v>
      </c>
      <c r="D51" s="16">
        <v>74500</v>
      </c>
      <c r="E51" s="17">
        <v>1300</v>
      </c>
      <c r="F51" s="16"/>
      <c r="G51" s="16">
        <f t="shared" si="0"/>
        <v>1300</v>
      </c>
      <c r="H51" s="22">
        <f>+H52</f>
        <v>10900</v>
      </c>
      <c r="I51" s="23">
        <f t="shared" si="1"/>
        <v>12200</v>
      </c>
    </row>
    <row r="52" spans="1:9" ht="24.95" customHeight="1" x14ac:dyDescent="0.2">
      <c r="A52" s="117" t="s">
        <v>68</v>
      </c>
      <c r="B52" s="118" t="s">
        <v>69</v>
      </c>
      <c r="C52" s="119">
        <v>4174.84</v>
      </c>
      <c r="D52" s="119">
        <v>74500</v>
      </c>
      <c r="E52" s="120">
        <v>1300</v>
      </c>
      <c r="F52" s="119"/>
      <c r="G52" s="119">
        <f t="shared" si="0"/>
        <v>1300</v>
      </c>
      <c r="H52" s="237">
        <v>10900</v>
      </c>
      <c r="I52" s="121">
        <f t="shared" si="1"/>
        <v>12200</v>
      </c>
    </row>
    <row r="53" spans="1:9" ht="24.95" hidden="1" customHeight="1" x14ac:dyDescent="0.2">
      <c r="A53" s="65" t="s">
        <v>93</v>
      </c>
      <c r="B53" s="51" t="s">
        <v>94</v>
      </c>
      <c r="C53" s="52">
        <v>516.59</v>
      </c>
      <c r="D53" s="52">
        <v>0</v>
      </c>
      <c r="E53" s="53">
        <v>0</v>
      </c>
      <c r="F53" s="52"/>
      <c r="G53" s="52">
        <f t="shared" si="0"/>
        <v>0</v>
      </c>
      <c r="H53" s="231"/>
      <c r="I53" s="66">
        <f t="shared" si="1"/>
        <v>0</v>
      </c>
    </row>
    <row r="54" spans="1:9" ht="24.95" hidden="1" customHeight="1" x14ac:dyDescent="0.2">
      <c r="A54" s="67" t="s">
        <v>11</v>
      </c>
      <c r="B54" s="15" t="s">
        <v>12</v>
      </c>
      <c r="C54" s="16">
        <v>516.59</v>
      </c>
      <c r="D54" s="16">
        <v>0</v>
      </c>
      <c r="E54" s="17">
        <v>0</v>
      </c>
      <c r="F54" s="16"/>
      <c r="G54" s="16">
        <f t="shared" si="0"/>
        <v>0</v>
      </c>
      <c r="H54" s="22"/>
      <c r="I54" s="23">
        <f t="shared" si="1"/>
        <v>0</v>
      </c>
    </row>
    <row r="55" spans="1:9" ht="24.95" hidden="1" customHeight="1" x14ac:dyDescent="0.2">
      <c r="A55" s="117" t="s">
        <v>56</v>
      </c>
      <c r="B55" s="118" t="s">
        <v>57</v>
      </c>
      <c r="C55" s="119">
        <v>516.59</v>
      </c>
      <c r="D55" s="119">
        <v>0</v>
      </c>
      <c r="E55" s="120">
        <v>0</v>
      </c>
      <c r="F55" s="119"/>
      <c r="G55" s="119">
        <f t="shared" si="0"/>
        <v>0</v>
      </c>
      <c r="H55" s="237"/>
      <c r="I55" s="121">
        <f t="shared" si="1"/>
        <v>0</v>
      </c>
    </row>
    <row r="56" spans="1:9" ht="24.95" customHeight="1" x14ac:dyDescent="0.2">
      <c r="A56" s="65" t="s">
        <v>95</v>
      </c>
      <c r="B56" s="51" t="s">
        <v>96</v>
      </c>
      <c r="C56" s="52">
        <v>1313.38</v>
      </c>
      <c r="D56" s="52">
        <v>116500</v>
      </c>
      <c r="E56" s="53">
        <v>102000</v>
      </c>
      <c r="F56" s="52"/>
      <c r="G56" s="52">
        <f t="shared" si="0"/>
        <v>102000</v>
      </c>
      <c r="H56" s="231">
        <f>+H57</f>
        <v>-84000</v>
      </c>
      <c r="I56" s="66">
        <f t="shared" si="1"/>
        <v>18000</v>
      </c>
    </row>
    <row r="57" spans="1:9" ht="24.95" customHeight="1" x14ac:dyDescent="0.2">
      <c r="A57" s="67" t="s">
        <v>11</v>
      </c>
      <c r="B57" s="15" t="s">
        <v>12</v>
      </c>
      <c r="C57" s="16">
        <v>1313.38</v>
      </c>
      <c r="D57" s="16">
        <v>104000</v>
      </c>
      <c r="E57" s="17">
        <v>102000</v>
      </c>
      <c r="F57" s="16"/>
      <c r="G57" s="16">
        <f t="shared" si="0"/>
        <v>102000</v>
      </c>
      <c r="H57" s="22">
        <f>+H58+H59</f>
        <v>-84000</v>
      </c>
      <c r="I57" s="23">
        <f t="shared" si="1"/>
        <v>18000</v>
      </c>
    </row>
    <row r="58" spans="1:9" ht="24.95" customHeight="1" x14ac:dyDescent="0.2">
      <c r="A58" s="97" t="s">
        <v>54</v>
      </c>
      <c r="B58" s="98" t="s">
        <v>55</v>
      </c>
      <c r="C58" s="99">
        <v>0</v>
      </c>
      <c r="D58" s="99">
        <v>104000</v>
      </c>
      <c r="E58" s="100">
        <v>100000</v>
      </c>
      <c r="F58" s="99"/>
      <c r="G58" s="99">
        <f t="shared" si="0"/>
        <v>100000</v>
      </c>
      <c r="H58" s="232">
        <f>-73000-13500</f>
        <v>-86500</v>
      </c>
      <c r="I58" s="101">
        <f t="shared" si="1"/>
        <v>13500</v>
      </c>
    </row>
    <row r="59" spans="1:9" ht="24.95" customHeight="1" thickBot="1" x14ac:dyDescent="0.25">
      <c r="A59" s="122" t="s">
        <v>56</v>
      </c>
      <c r="B59" s="123" t="s">
        <v>57</v>
      </c>
      <c r="C59" s="124">
        <v>1313.38</v>
      </c>
      <c r="D59" s="124">
        <v>0</v>
      </c>
      <c r="E59" s="125">
        <v>2000</v>
      </c>
      <c r="F59" s="124"/>
      <c r="G59" s="124">
        <f t="shared" si="0"/>
        <v>2000</v>
      </c>
      <c r="H59" s="238">
        <v>2500</v>
      </c>
      <c r="I59" s="126">
        <f t="shared" si="1"/>
        <v>4500</v>
      </c>
    </row>
    <row r="60" spans="1:9" ht="24.95" customHeight="1" x14ac:dyDescent="0.2">
      <c r="A60" s="182"/>
      <c r="B60" s="183"/>
      <c r="C60" s="184"/>
      <c r="D60" s="184"/>
      <c r="E60" s="185"/>
      <c r="F60" s="184"/>
      <c r="G60" s="184"/>
      <c r="H60" s="184"/>
      <c r="I60" s="184"/>
    </row>
    <row r="61" spans="1:9" ht="24.95" hidden="1" customHeight="1" x14ac:dyDescent="0.2">
      <c r="A61" s="186" t="s">
        <v>13</v>
      </c>
      <c r="B61" s="187" t="s">
        <v>14</v>
      </c>
      <c r="C61" s="188">
        <v>0</v>
      </c>
      <c r="D61" s="188">
        <v>12500</v>
      </c>
      <c r="E61" s="189">
        <v>0</v>
      </c>
      <c r="F61" s="188"/>
      <c r="G61" s="188">
        <f t="shared" si="0"/>
        <v>0</v>
      </c>
      <c r="H61" s="239"/>
      <c r="I61" s="190">
        <f t="shared" ref="I61:I117" si="2">+H61+G61</f>
        <v>0</v>
      </c>
    </row>
    <row r="62" spans="1:9" ht="24.95" hidden="1" customHeight="1" x14ac:dyDescent="0.2">
      <c r="A62" s="117" t="s">
        <v>68</v>
      </c>
      <c r="B62" s="118" t="s">
        <v>69</v>
      </c>
      <c r="C62" s="119">
        <v>0</v>
      </c>
      <c r="D62" s="119">
        <v>12500</v>
      </c>
      <c r="E62" s="120">
        <v>0</v>
      </c>
      <c r="F62" s="119"/>
      <c r="G62" s="119">
        <f t="shared" si="0"/>
        <v>0</v>
      </c>
      <c r="H62" s="237"/>
      <c r="I62" s="121">
        <f t="shared" si="2"/>
        <v>0</v>
      </c>
    </row>
    <row r="63" spans="1:9" ht="24.95" customHeight="1" x14ac:dyDescent="0.2">
      <c r="A63" s="65" t="s">
        <v>97</v>
      </c>
      <c r="B63" s="51" t="s">
        <v>98</v>
      </c>
      <c r="C63" s="52">
        <v>52616.79</v>
      </c>
      <c r="D63" s="52">
        <v>0</v>
      </c>
      <c r="E63" s="53">
        <v>0</v>
      </c>
      <c r="F63" s="52"/>
      <c r="G63" s="52">
        <f t="shared" si="0"/>
        <v>0</v>
      </c>
      <c r="H63" s="231">
        <f>+H64</f>
        <v>84000</v>
      </c>
      <c r="I63" s="66">
        <f t="shared" si="2"/>
        <v>84000</v>
      </c>
    </row>
    <row r="64" spans="1:9" ht="24.95" customHeight="1" x14ac:dyDescent="0.2">
      <c r="A64" s="67" t="s">
        <v>11</v>
      </c>
      <c r="B64" s="15" t="s">
        <v>12</v>
      </c>
      <c r="C64" s="16">
        <v>52616.79</v>
      </c>
      <c r="D64" s="16">
        <v>0</v>
      </c>
      <c r="E64" s="17">
        <v>0</v>
      </c>
      <c r="F64" s="16"/>
      <c r="G64" s="16">
        <f t="shared" si="0"/>
        <v>0</v>
      </c>
      <c r="H64" s="22">
        <f>+H65+H66</f>
        <v>84000</v>
      </c>
      <c r="I64" s="23">
        <f t="shared" si="2"/>
        <v>84000</v>
      </c>
    </row>
    <row r="65" spans="1:9" ht="24.95" customHeight="1" x14ac:dyDescent="0.2">
      <c r="A65" s="97" t="s">
        <v>54</v>
      </c>
      <c r="B65" s="98" t="s">
        <v>55</v>
      </c>
      <c r="C65" s="99">
        <v>49490.6</v>
      </c>
      <c r="D65" s="99">
        <v>0</v>
      </c>
      <c r="E65" s="100">
        <v>0</v>
      </c>
      <c r="F65" s="99"/>
      <c r="G65" s="99">
        <f t="shared" si="0"/>
        <v>0</v>
      </c>
      <c r="H65" s="232">
        <f>77500+3500</f>
        <v>81000</v>
      </c>
      <c r="I65" s="101">
        <f t="shared" si="2"/>
        <v>81000</v>
      </c>
    </row>
    <row r="66" spans="1:9" ht="24.95" customHeight="1" x14ac:dyDescent="0.2">
      <c r="A66" s="112" t="s">
        <v>56</v>
      </c>
      <c r="B66" s="113" t="s">
        <v>57</v>
      </c>
      <c r="C66" s="114">
        <v>3126.19</v>
      </c>
      <c r="D66" s="114">
        <v>0</v>
      </c>
      <c r="E66" s="115">
        <v>0</v>
      </c>
      <c r="F66" s="114"/>
      <c r="G66" s="114">
        <f t="shared" si="0"/>
        <v>0</v>
      </c>
      <c r="H66" s="236">
        <v>3000</v>
      </c>
      <c r="I66" s="116">
        <f t="shared" si="2"/>
        <v>3000</v>
      </c>
    </row>
    <row r="67" spans="1:9" ht="24.95" hidden="1" customHeight="1" x14ac:dyDescent="0.2">
      <c r="A67" s="87" t="s">
        <v>60</v>
      </c>
      <c r="B67" s="88" t="s">
        <v>61</v>
      </c>
      <c r="C67" s="89">
        <v>0</v>
      </c>
      <c r="D67" s="89">
        <v>0</v>
      </c>
      <c r="E67" s="90">
        <v>0</v>
      </c>
      <c r="F67" s="89"/>
      <c r="G67" s="89">
        <f t="shared" si="0"/>
        <v>0</v>
      </c>
      <c r="H67" s="233"/>
      <c r="I67" s="91">
        <f t="shared" si="2"/>
        <v>0</v>
      </c>
    </row>
    <row r="68" spans="1:9" ht="24.95" hidden="1" customHeight="1" x14ac:dyDescent="0.2">
      <c r="A68" s="67" t="s">
        <v>13</v>
      </c>
      <c r="B68" s="15" t="s">
        <v>14</v>
      </c>
      <c r="C68" s="16">
        <v>0</v>
      </c>
      <c r="D68" s="16">
        <v>0</v>
      </c>
      <c r="E68" s="17">
        <v>0</v>
      </c>
      <c r="F68" s="16"/>
      <c r="G68" s="16">
        <f t="shared" si="0"/>
        <v>0</v>
      </c>
      <c r="H68" s="22"/>
      <c r="I68" s="23">
        <f t="shared" si="2"/>
        <v>0</v>
      </c>
    </row>
    <row r="69" spans="1:9" ht="24.95" hidden="1" customHeight="1" x14ac:dyDescent="0.2">
      <c r="A69" s="92" t="s">
        <v>66</v>
      </c>
      <c r="B69" s="93" t="s">
        <v>67</v>
      </c>
      <c r="C69" s="94">
        <v>0</v>
      </c>
      <c r="D69" s="94">
        <v>0</v>
      </c>
      <c r="E69" s="95">
        <v>0</v>
      </c>
      <c r="F69" s="94"/>
      <c r="G69" s="94">
        <f t="shared" si="0"/>
        <v>0</v>
      </c>
      <c r="H69" s="240"/>
      <c r="I69" s="96">
        <f t="shared" si="2"/>
        <v>0</v>
      </c>
    </row>
    <row r="70" spans="1:9" ht="24.95" hidden="1" customHeight="1" x14ac:dyDescent="0.2">
      <c r="A70" s="87" t="s">
        <v>68</v>
      </c>
      <c r="B70" s="88" t="s">
        <v>69</v>
      </c>
      <c r="C70" s="89">
        <v>0</v>
      </c>
      <c r="D70" s="89">
        <v>0</v>
      </c>
      <c r="E70" s="90">
        <v>0</v>
      </c>
      <c r="F70" s="89"/>
      <c r="G70" s="89">
        <f t="shared" si="0"/>
        <v>0</v>
      </c>
      <c r="H70" s="233"/>
      <c r="I70" s="91">
        <f t="shared" si="2"/>
        <v>0</v>
      </c>
    </row>
    <row r="71" spans="1:9" ht="24.95" customHeight="1" x14ac:dyDescent="0.2">
      <c r="A71" s="65" t="s">
        <v>101</v>
      </c>
      <c r="B71" s="51" t="s">
        <v>100</v>
      </c>
      <c r="C71" s="52">
        <v>111335.35</v>
      </c>
      <c r="D71" s="52">
        <v>144000</v>
      </c>
      <c r="E71" s="53">
        <v>100000</v>
      </c>
      <c r="F71" s="52"/>
      <c r="G71" s="52">
        <f t="shared" si="0"/>
        <v>100000</v>
      </c>
      <c r="H71" s="231">
        <f>+H72</f>
        <v>5000</v>
      </c>
      <c r="I71" s="66">
        <f t="shared" si="2"/>
        <v>105000</v>
      </c>
    </row>
    <row r="72" spans="1:9" ht="24.95" customHeight="1" x14ac:dyDescent="0.2">
      <c r="A72" s="67" t="s">
        <v>11</v>
      </c>
      <c r="B72" s="15" t="s">
        <v>12</v>
      </c>
      <c r="C72" s="16">
        <v>110485.35</v>
      </c>
      <c r="D72" s="16">
        <v>140000</v>
      </c>
      <c r="E72" s="17">
        <v>100000</v>
      </c>
      <c r="F72" s="16"/>
      <c r="G72" s="16">
        <f t="shared" si="0"/>
        <v>100000</v>
      </c>
      <c r="H72" s="22">
        <f>+H73</f>
        <v>5000</v>
      </c>
      <c r="I72" s="23">
        <f t="shared" si="2"/>
        <v>105000</v>
      </c>
    </row>
    <row r="73" spans="1:9" ht="24.95" customHeight="1" x14ac:dyDescent="0.2">
      <c r="A73" s="117" t="s">
        <v>56</v>
      </c>
      <c r="B73" s="118" t="s">
        <v>57</v>
      </c>
      <c r="C73" s="119">
        <v>110485.35</v>
      </c>
      <c r="D73" s="119">
        <v>140000</v>
      </c>
      <c r="E73" s="120">
        <v>100000</v>
      </c>
      <c r="F73" s="119"/>
      <c r="G73" s="119">
        <f t="shared" si="0"/>
        <v>100000</v>
      </c>
      <c r="H73" s="237">
        <v>5000</v>
      </c>
      <c r="I73" s="121">
        <f t="shared" si="2"/>
        <v>105000</v>
      </c>
    </row>
    <row r="74" spans="1:9" ht="24.95" hidden="1" customHeight="1" x14ac:dyDescent="0.2">
      <c r="A74" s="67" t="s">
        <v>13</v>
      </c>
      <c r="B74" s="15" t="s">
        <v>14</v>
      </c>
      <c r="C74" s="16">
        <v>850</v>
      </c>
      <c r="D74" s="16">
        <v>4000</v>
      </c>
      <c r="E74" s="17">
        <v>0</v>
      </c>
      <c r="F74" s="16"/>
      <c r="G74" s="16">
        <f t="shared" si="0"/>
        <v>0</v>
      </c>
      <c r="H74" s="22"/>
      <c r="I74" s="23">
        <f t="shared" si="2"/>
        <v>0</v>
      </c>
    </row>
    <row r="75" spans="1:9" ht="24.95" hidden="1" customHeight="1" x14ac:dyDescent="0.2">
      <c r="A75" s="117" t="s">
        <v>68</v>
      </c>
      <c r="B75" s="118" t="s">
        <v>69</v>
      </c>
      <c r="C75" s="119">
        <v>850</v>
      </c>
      <c r="D75" s="119">
        <v>4000</v>
      </c>
      <c r="E75" s="120">
        <v>0</v>
      </c>
      <c r="F75" s="119"/>
      <c r="G75" s="119">
        <f t="shared" si="0"/>
        <v>0</v>
      </c>
      <c r="H75" s="237"/>
      <c r="I75" s="121">
        <f t="shared" si="2"/>
        <v>0</v>
      </c>
    </row>
    <row r="76" spans="1:9" ht="24.95" customHeight="1" x14ac:dyDescent="0.2">
      <c r="A76" s="65" t="s">
        <v>104</v>
      </c>
      <c r="B76" s="51" t="s">
        <v>103</v>
      </c>
      <c r="C76" s="52">
        <v>262.93</v>
      </c>
      <c r="D76" s="52">
        <v>1500</v>
      </c>
      <c r="E76" s="53">
        <v>500</v>
      </c>
      <c r="F76" s="52"/>
      <c r="G76" s="52">
        <f t="shared" si="0"/>
        <v>500</v>
      </c>
      <c r="H76" s="231"/>
      <c r="I76" s="66">
        <f t="shared" si="2"/>
        <v>500</v>
      </c>
    </row>
    <row r="77" spans="1:9" ht="24.95" customHeight="1" x14ac:dyDescent="0.2">
      <c r="A77" s="67" t="s">
        <v>13</v>
      </c>
      <c r="B77" s="15" t="s">
        <v>14</v>
      </c>
      <c r="C77" s="16">
        <v>262.93</v>
      </c>
      <c r="D77" s="16">
        <v>1500</v>
      </c>
      <c r="E77" s="17">
        <v>500</v>
      </c>
      <c r="F77" s="16"/>
      <c r="G77" s="16">
        <f t="shared" si="0"/>
        <v>500</v>
      </c>
      <c r="H77" s="22"/>
      <c r="I77" s="23">
        <f t="shared" si="2"/>
        <v>500</v>
      </c>
    </row>
    <row r="78" spans="1:9" ht="24.95" customHeight="1" x14ac:dyDescent="0.2">
      <c r="A78" s="117" t="s">
        <v>68</v>
      </c>
      <c r="B78" s="118" t="s">
        <v>69</v>
      </c>
      <c r="C78" s="119">
        <v>262.93</v>
      </c>
      <c r="D78" s="119">
        <v>1500</v>
      </c>
      <c r="E78" s="120">
        <v>500</v>
      </c>
      <c r="F78" s="119"/>
      <c r="G78" s="119">
        <f t="shared" ref="G78:G117" si="3">+E78+F78</f>
        <v>500</v>
      </c>
      <c r="H78" s="237"/>
      <c r="I78" s="121">
        <f t="shared" si="2"/>
        <v>500</v>
      </c>
    </row>
    <row r="79" spans="1:9" ht="24.95" customHeight="1" x14ac:dyDescent="0.2">
      <c r="A79" s="63" t="s">
        <v>121</v>
      </c>
      <c r="B79" s="50" t="s">
        <v>135</v>
      </c>
      <c r="C79" s="48">
        <v>354818.13</v>
      </c>
      <c r="D79" s="48">
        <v>350700</v>
      </c>
      <c r="E79" s="48">
        <v>350890</v>
      </c>
      <c r="F79" s="48"/>
      <c r="G79" s="48">
        <f t="shared" si="3"/>
        <v>350890</v>
      </c>
      <c r="H79" s="241">
        <f>+H80</f>
        <v>7900</v>
      </c>
      <c r="I79" s="64">
        <f t="shared" si="2"/>
        <v>358790</v>
      </c>
    </row>
    <row r="80" spans="1:9" ht="24.95" customHeight="1" x14ac:dyDescent="0.2">
      <c r="A80" s="65" t="s">
        <v>77</v>
      </c>
      <c r="B80" s="51" t="s">
        <v>76</v>
      </c>
      <c r="C80" s="52">
        <v>0</v>
      </c>
      <c r="D80" s="52">
        <v>50700</v>
      </c>
      <c r="E80" s="53">
        <v>0</v>
      </c>
      <c r="F80" s="52"/>
      <c r="G80" s="52">
        <f t="shared" si="3"/>
        <v>0</v>
      </c>
      <c r="H80" s="231">
        <f>+H81</f>
        <v>7900</v>
      </c>
      <c r="I80" s="66">
        <f t="shared" si="2"/>
        <v>7900</v>
      </c>
    </row>
    <row r="81" spans="1:9" ht="24.95" customHeight="1" x14ac:dyDescent="0.2">
      <c r="A81" s="67" t="s">
        <v>11</v>
      </c>
      <c r="B81" s="15" t="s">
        <v>12</v>
      </c>
      <c r="C81" s="16">
        <v>0</v>
      </c>
      <c r="D81" s="16">
        <v>0</v>
      </c>
      <c r="E81" s="17">
        <v>90000</v>
      </c>
      <c r="F81" s="16"/>
      <c r="G81" s="16">
        <v>0</v>
      </c>
      <c r="H81" s="22">
        <f>+H82</f>
        <v>7900</v>
      </c>
      <c r="I81" s="23">
        <f t="shared" si="2"/>
        <v>7900</v>
      </c>
    </row>
    <row r="82" spans="1:9" ht="24.95" customHeight="1" x14ac:dyDescent="0.2">
      <c r="A82" s="97" t="s">
        <v>56</v>
      </c>
      <c r="B82" s="98" t="s">
        <v>57</v>
      </c>
      <c r="C82" s="99">
        <v>0</v>
      </c>
      <c r="D82" s="99">
        <v>0</v>
      </c>
      <c r="E82" s="100">
        <v>90000</v>
      </c>
      <c r="F82" s="99"/>
      <c r="G82" s="99">
        <v>0</v>
      </c>
      <c r="H82" s="232">
        <v>7900</v>
      </c>
      <c r="I82" s="101">
        <f t="shared" si="2"/>
        <v>7900</v>
      </c>
    </row>
    <row r="83" spans="1:9" ht="24.95" customHeight="1" x14ac:dyDescent="0.2">
      <c r="A83" s="67" t="s">
        <v>13</v>
      </c>
      <c r="B83" s="15" t="s">
        <v>14</v>
      </c>
      <c r="C83" s="16">
        <v>0</v>
      </c>
      <c r="D83" s="16">
        <v>50700</v>
      </c>
      <c r="E83" s="17">
        <v>0</v>
      </c>
      <c r="F83" s="16"/>
      <c r="G83" s="16">
        <f t="shared" si="3"/>
        <v>0</v>
      </c>
      <c r="H83" s="22"/>
      <c r="I83" s="23">
        <f t="shared" si="2"/>
        <v>0</v>
      </c>
    </row>
    <row r="84" spans="1:9" ht="24.95" customHeight="1" x14ac:dyDescent="0.2">
      <c r="A84" s="117" t="s">
        <v>68</v>
      </c>
      <c r="B84" s="118" t="s">
        <v>69</v>
      </c>
      <c r="C84" s="119">
        <v>0</v>
      </c>
      <c r="D84" s="119">
        <v>50700</v>
      </c>
      <c r="E84" s="120">
        <v>0</v>
      </c>
      <c r="F84" s="119"/>
      <c r="G84" s="119">
        <f t="shared" si="3"/>
        <v>0</v>
      </c>
      <c r="H84" s="237"/>
      <c r="I84" s="121">
        <f t="shared" si="2"/>
        <v>0</v>
      </c>
    </row>
    <row r="85" spans="1:9" ht="24.95" customHeight="1" x14ac:dyDescent="0.2">
      <c r="A85" s="65" t="s">
        <v>78</v>
      </c>
      <c r="B85" s="51" t="s">
        <v>79</v>
      </c>
      <c r="C85" s="52">
        <v>354818.13</v>
      </c>
      <c r="D85" s="52">
        <v>300000</v>
      </c>
      <c r="E85" s="53">
        <v>350890</v>
      </c>
      <c r="F85" s="52"/>
      <c r="G85" s="52">
        <f t="shared" si="3"/>
        <v>350890</v>
      </c>
      <c r="H85" s="231"/>
      <c r="I85" s="66">
        <f t="shared" si="2"/>
        <v>350890</v>
      </c>
    </row>
    <row r="86" spans="1:9" ht="24.95" customHeight="1" x14ac:dyDescent="0.2">
      <c r="A86" s="67" t="s">
        <v>11</v>
      </c>
      <c r="B86" s="15" t="s">
        <v>12</v>
      </c>
      <c r="C86" s="16">
        <v>88091.43</v>
      </c>
      <c r="D86" s="16">
        <v>102910</v>
      </c>
      <c r="E86" s="17">
        <v>146890</v>
      </c>
      <c r="F86" s="16"/>
      <c r="G86" s="16">
        <f t="shared" si="3"/>
        <v>146890</v>
      </c>
      <c r="H86" s="22"/>
      <c r="I86" s="23">
        <f t="shared" si="2"/>
        <v>146890</v>
      </c>
    </row>
    <row r="87" spans="1:9" ht="24.95" customHeight="1" x14ac:dyDescent="0.2">
      <c r="A87" s="117" t="s">
        <v>56</v>
      </c>
      <c r="B87" s="118" t="s">
        <v>57</v>
      </c>
      <c r="C87" s="119">
        <v>88091.43</v>
      </c>
      <c r="D87" s="119">
        <v>102910</v>
      </c>
      <c r="E87" s="120">
        <v>146890</v>
      </c>
      <c r="F87" s="119"/>
      <c r="G87" s="119">
        <f t="shared" si="3"/>
        <v>146890</v>
      </c>
      <c r="H87" s="237"/>
      <c r="I87" s="121">
        <f t="shared" si="2"/>
        <v>146890</v>
      </c>
    </row>
    <row r="88" spans="1:9" ht="24.95" customHeight="1" x14ac:dyDescent="0.2">
      <c r="A88" s="67" t="s">
        <v>13</v>
      </c>
      <c r="B88" s="15" t="s">
        <v>14</v>
      </c>
      <c r="C88" s="16">
        <v>266726.7</v>
      </c>
      <c r="D88" s="16">
        <v>197090</v>
      </c>
      <c r="E88" s="17">
        <v>204000</v>
      </c>
      <c r="F88" s="16"/>
      <c r="G88" s="16">
        <f t="shared" si="3"/>
        <v>204000</v>
      </c>
      <c r="H88" s="22"/>
      <c r="I88" s="23">
        <f t="shared" si="2"/>
        <v>204000</v>
      </c>
    </row>
    <row r="89" spans="1:9" ht="24.95" customHeight="1" x14ac:dyDescent="0.2">
      <c r="A89" s="97" t="s">
        <v>66</v>
      </c>
      <c r="B89" s="98" t="s">
        <v>67</v>
      </c>
      <c r="C89" s="99">
        <v>0</v>
      </c>
      <c r="D89" s="99">
        <v>5350</v>
      </c>
      <c r="E89" s="100">
        <v>0</v>
      </c>
      <c r="F89" s="99"/>
      <c r="G89" s="99">
        <f t="shared" si="3"/>
        <v>0</v>
      </c>
      <c r="H89" s="232"/>
      <c r="I89" s="101">
        <f t="shared" si="2"/>
        <v>0</v>
      </c>
    </row>
    <row r="90" spans="1:9" ht="24.95" customHeight="1" x14ac:dyDescent="0.2">
      <c r="A90" s="112" t="s">
        <v>68</v>
      </c>
      <c r="B90" s="113" t="s">
        <v>69</v>
      </c>
      <c r="C90" s="114">
        <v>266726.7</v>
      </c>
      <c r="D90" s="114">
        <v>191740</v>
      </c>
      <c r="E90" s="115">
        <v>192800</v>
      </c>
      <c r="F90" s="114"/>
      <c r="G90" s="114">
        <f t="shared" si="3"/>
        <v>192800</v>
      </c>
      <c r="H90" s="236"/>
      <c r="I90" s="116">
        <f t="shared" si="2"/>
        <v>192800</v>
      </c>
    </row>
    <row r="91" spans="1:9" ht="24.95" customHeight="1" thickBot="1" x14ac:dyDescent="0.25">
      <c r="A91" s="122" t="s">
        <v>70</v>
      </c>
      <c r="B91" s="123" t="s">
        <v>71</v>
      </c>
      <c r="C91" s="124">
        <v>0</v>
      </c>
      <c r="D91" s="124">
        <v>0</v>
      </c>
      <c r="E91" s="125">
        <v>11200</v>
      </c>
      <c r="F91" s="124"/>
      <c r="G91" s="124">
        <f t="shared" si="3"/>
        <v>11200</v>
      </c>
      <c r="H91" s="238"/>
      <c r="I91" s="126">
        <f t="shared" si="2"/>
        <v>11200</v>
      </c>
    </row>
    <row r="92" spans="1:9" ht="24.95" customHeight="1" thickBot="1" x14ac:dyDescent="0.25">
      <c r="A92" s="82" t="s">
        <v>122</v>
      </c>
      <c r="B92" s="83" t="s">
        <v>136</v>
      </c>
      <c r="C92" s="84">
        <v>89569.77</v>
      </c>
      <c r="D92" s="85">
        <v>19900</v>
      </c>
      <c r="E92" s="85">
        <v>84900</v>
      </c>
      <c r="F92" s="85"/>
      <c r="G92" s="85">
        <f t="shared" si="3"/>
        <v>84900</v>
      </c>
      <c r="H92" s="242"/>
      <c r="I92" s="86">
        <f t="shared" si="2"/>
        <v>84900</v>
      </c>
    </row>
    <row r="93" spans="1:9" ht="24.95" customHeight="1" thickTop="1" x14ac:dyDescent="0.2">
      <c r="A93" s="71" t="s">
        <v>123</v>
      </c>
      <c r="B93" s="81" t="s">
        <v>137</v>
      </c>
      <c r="C93" s="73">
        <v>19900</v>
      </c>
      <c r="D93" s="73">
        <v>19900</v>
      </c>
      <c r="E93" s="74">
        <v>19900</v>
      </c>
      <c r="F93" s="73"/>
      <c r="G93" s="73">
        <f t="shared" si="3"/>
        <v>19900</v>
      </c>
      <c r="H93" s="230"/>
      <c r="I93" s="75">
        <f t="shared" si="2"/>
        <v>19900</v>
      </c>
    </row>
    <row r="94" spans="1:9" ht="24.95" customHeight="1" x14ac:dyDescent="0.2">
      <c r="A94" s="65" t="s">
        <v>77</v>
      </c>
      <c r="B94" s="51" t="s">
        <v>76</v>
      </c>
      <c r="C94" s="52">
        <v>19900</v>
      </c>
      <c r="D94" s="52">
        <v>19900</v>
      </c>
      <c r="E94" s="53">
        <v>19900</v>
      </c>
      <c r="F94" s="52"/>
      <c r="G94" s="52">
        <f t="shared" si="3"/>
        <v>19900</v>
      </c>
      <c r="H94" s="231"/>
      <c r="I94" s="66">
        <f t="shared" si="2"/>
        <v>19900</v>
      </c>
    </row>
    <row r="95" spans="1:9" ht="24.95" customHeight="1" x14ac:dyDescent="0.2">
      <c r="A95" s="67" t="s">
        <v>11</v>
      </c>
      <c r="B95" s="15" t="s">
        <v>12</v>
      </c>
      <c r="C95" s="16">
        <v>19900</v>
      </c>
      <c r="D95" s="16">
        <v>19900</v>
      </c>
      <c r="E95" s="17">
        <v>19900</v>
      </c>
      <c r="F95" s="16"/>
      <c r="G95" s="16">
        <f t="shared" si="3"/>
        <v>19900</v>
      </c>
      <c r="H95" s="22"/>
      <c r="I95" s="23">
        <f t="shared" si="2"/>
        <v>19900</v>
      </c>
    </row>
    <row r="96" spans="1:9" ht="24.95" customHeight="1" x14ac:dyDescent="0.2">
      <c r="A96" s="117" t="s">
        <v>56</v>
      </c>
      <c r="B96" s="118" t="s">
        <v>57</v>
      </c>
      <c r="C96" s="119">
        <v>19900</v>
      </c>
      <c r="D96" s="119">
        <v>19900</v>
      </c>
      <c r="E96" s="120">
        <v>19900</v>
      </c>
      <c r="F96" s="119"/>
      <c r="G96" s="119">
        <f t="shared" si="3"/>
        <v>19900</v>
      </c>
      <c r="H96" s="237"/>
      <c r="I96" s="121">
        <f t="shared" si="2"/>
        <v>19900</v>
      </c>
    </row>
    <row r="97" spans="1:9" ht="24.95" hidden="1" customHeight="1" x14ac:dyDescent="0.2">
      <c r="A97" s="63" t="s">
        <v>124</v>
      </c>
      <c r="B97" s="47" t="s">
        <v>138</v>
      </c>
      <c r="C97" s="48">
        <v>69669.77</v>
      </c>
      <c r="D97" s="48">
        <v>0</v>
      </c>
      <c r="E97" s="49">
        <v>0</v>
      </c>
      <c r="F97" s="48"/>
      <c r="G97" s="48">
        <f t="shared" si="3"/>
        <v>0</v>
      </c>
      <c r="H97" s="241"/>
      <c r="I97" s="64">
        <f t="shared" si="2"/>
        <v>0</v>
      </c>
    </row>
    <row r="98" spans="1:9" ht="24.95" hidden="1" customHeight="1" x14ac:dyDescent="0.2">
      <c r="A98" s="65" t="s">
        <v>89</v>
      </c>
      <c r="B98" s="51" t="s">
        <v>90</v>
      </c>
      <c r="C98" s="52">
        <v>30631.119999999999</v>
      </c>
      <c r="D98" s="52">
        <v>0</v>
      </c>
      <c r="E98" s="53">
        <v>0</v>
      </c>
      <c r="F98" s="52"/>
      <c r="G98" s="52">
        <f t="shared" si="3"/>
        <v>0</v>
      </c>
      <c r="H98" s="231"/>
      <c r="I98" s="66">
        <f t="shared" si="2"/>
        <v>0</v>
      </c>
    </row>
    <row r="99" spans="1:9" ht="24.95" hidden="1" customHeight="1" x14ac:dyDescent="0.2">
      <c r="A99" s="67" t="s">
        <v>11</v>
      </c>
      <c r="B99" s="15" t="s">
        <v>12</v>
      </c>
      <c r="C99" s="16">
        <v>26207.37</v>
      </c>
      <c r="D99" s="16">
        <v>0</v>
      </c>
      <c r="E99" s="17">
        <v>0</v>
      </c>
      <c r="F99" s="16"/>
      <c r="G99" s="16">
        <f t="shared" si="3"/>
        <v>0</v>
      </c>
      <c r="H99" s="22"/>
      <c r="I99" s="23">
        <f t="shared" si="2"/>
        <v>0</v>
      </c>
    </row>
    <row r="100" spans="1:9" ht="24.95" hidden="1" customHeight="1" x14ac:dyDescent="0.2">
      <c r="A100" s="117" t="s">
        <v>56</v>
      </c>
      <c r="B100" s="118" t="s">
        <v>57</v>
      </c>
      <c r="C100" s="119">
        <v>26207.37</v>
      </c>
      <c r="D100" s="119">
        <v>0</v>
      </c>
      <c r="E100" s="120">
        <v>0</v>
      </c>
      <c r="F100" s="119"/>
      <c r="G100" s="119">
        <f t="shared" si="3"/>
        <v>0</v>
      </c>
      <c r="H100" s="237"/>
      <c r="I100" s="121">
        <f t="shared" si="2"/>
        <v>0</v>
      </c>
    </row>
    <row r="101" spans="1:9" ht="24.95" hidden="1" customHeight="1" x14ac:dyDescent="0.2">
      <c r="A101" s="67" t="s">
        <v>13</v>
      </c>
      <c r="B101" s="15" t="s">
        <v>14</v>
      </c>
      <c r="C101" s="16">
        <v>4423.75</v>
      </c>
      <c r="D101" s="16">
        <v>0</v>
      </c>
      <c r="E101" s="17">
        <v>0</v>
      </c>
      <c r="F101" s="16"/>
      <c r="G101" s="16">
        <f t="shared" si="3"/>
        <v>0</v>
      </c>
      <c r="H101" s="22"/>
      <c r="I101" s="23">
        <f t="shared" si="2"/>
        <v>0</v>
      </c>
    </row>
    <row r="102" spans="1:9" ht="24.95" hidden="1" customHeight="1" x14ac:dyDescent="0.2">
      <c r="A102" s="117" t="s">
        <v>68</v>
      </c>
      <c r="B102" s="118" t="s">
        <v>69</v>
      </c>
      <c r="C102" s="119">
        <v>4423.75</v>
      </c>
      <c r="D102" s="119">
        <v>0</v>
      </c>
      <c r="E102" s="120">
        <v>0</v>
      </c>
      <c r="F102" s="119"/>
      <c r="G102" s="119">
        <f t="shared" si="3"/>
        <v>0</v>
      </c>
      <c r="H102" s="237"/>
      <c r="I102" s="121">
        <f t="shared" si="2"/>
        <v>0</v>
      </c>
    </row>
    <row r="103" spans="1:9" ht="24.95" hidden="1" customHeight="1" x14ac:dyDescent="0.2">
      <c r="A103" s="65" t="s">
        <v>95</v>
      </c>
      <c r="B103" s="51" t="s">
        <v>96</v>
      </c>
      <c r="C103" s="52">
        <v>39038.65</v>
      </c>
      <c r="D103" s="52">
        <v>0</v>
      </c>
      <c r="E103" s="53">
        <v>0</v>
      </c>
      <c r="F103" s="52"/>
      <c r="G103" s="52">
        <f t="shared" si="3"/>
        <v>0</v>
      </c>
      <c r="H103" s="231"/>
      <c r="I103" s="66">
        <f t="shared" si="2"/>
        <v>0</v>
      </c>
    </row>
    <row r="104" spans="1:9" ht="24.95" hidden="1" customHeight="1" x14ac:dyDescent="0.2">
      <c r="A104" s="67" t="s">
        <v>11</v>
      </c>
      <c r="B104" s="15" t="s">
        <v>12</v>
      </c>
      <c r="C104" s="16">
        <v>39038.65</v>
      </c>
      <c r="D104" s="16">
        <v>0</v>
      </c>
      <c r="E104" s="17">
        <v>0</v>
      </c>
      <c r="F104" s="16"/>
      <c r="G104" s="16">
        <f t="shared" si="3"/>
        <v>0</v>
      </c>
      <c r="H104" s="22"/>
      <c r="I104" s="23">
        <f t="shared" si="2"/>
        <v>0</v>
      </c>
    </row>
    <row r="105" spans="1:9" ht="24.95" hidden="1" customHeight="1" x14ac:dyDescent="0.2">
      <c r="A105" s="97" t="s">
        <v>54</v>
      </c>
      <c r="B105" s="98" t="s">
        <v>55</v>
      </c>
      <c r="C105" s="99">
        <v>37694.32</v>
      </c>
      <c r="D105" s="99">
        <v>0</v>
      </c>
      <c r="E105" s="100">
        <v>0</v>
      </c>
      <c r="F105" s="99"/>
      <c r="G105" s="99">
        <f t="shared" si="3"/>
        <v>0</v>
      </c>
      <c r="H105" s="232"/>
      <c r="I105" s="101">
        <f t="shared" si="2"/>
        <v>0</v>
      </c>
    </row>
    <row r="106" spans="1:9" ht="24.95" hidden="1" customHeight="1" x14ac:dyDescent="0.2">
      <c r="A106" s="107" t="s">
        <v>56</v>
      </c>
      <c r="B106" s="108" t="s">
        <v>57</v>
      </c>
      <c r="C106" s="109">
        <v>1344.33</v>
      </c>
      <c r="D106" s="109">
        <v>0</v>
      </c>
      <c r="E106" s="110">
        <v>0</v>
      </c>
      <c r="F106" s="109"/>
      <c r="G106" s="109">
        <f t="shared" si="3"/>
        <v>0</v>
      </c>
      <c r="H106" s="235"/>
      <c r="I106" s="111">
        <f t="shared" si="2"/>
        <v>0</v>
      </c>
    </row>
    <row r="107" spans="1:9" ht="24.95" hidden="1" customHeight="1" x14ac:dyDescent="0.2">
      <c r="A107" s="69" t="s">
        <v>125</v>
      </c>
      <c r="B107" s="43" t="s">
        <v>139</v>
      </c>
      <c r="C107" s="38">
        <v>0</v>
      </c>
      <c r="D107" s="38">
        <v>0</v>
      </c>
      <c r="E107" s="39">
        <v>0</v>
      </c>
      <c r="F107" s="38"/>
      <c r="G107" s="38">
        <f t="shared" si="3"/>
        <v>0</v>
      </c>
      <c r="H107" s="243"/>
      <c r="I107" s="70">
        <f t="shared" si="2"/>
        <v>0</v>
      </c>
    </row>
    <row r="108" spans="1:9" ht="24.95" hidden="1" customHeight="1" x14ac:dyDescent="0.2">
      <c r="A108" s="67" t="s">
        <v>97</v>
      </c>
      <c r="B108" s="15" t="s">
        <v>98</v>
      </c>
      <c r="C108" s="16">
        <v>0</v>
      </c>
      <c r="D108" s="16">
        <v>0</v>
      </c>
      <c r="E108" s="17">
        <v>0</v>
      </c>
      <c r="F108" s="16"/>
      <c r="G108" s="16">
        <f t="shared" si="3"/>
        <v>0</v>
      </c>
      <c r="H108" s="22"/>
      <c r="I108" s="23">
        <f t="shared" si="2"/>
        <v>0</v>
      </c>
    </row>
    <row r="109" spans="1:9" ht="24.95" hidden="1" customHeight="1" x14ac:dyDescent="0.2">
      <c r="A109" s="67" t="s">
        <v>11</v>
      </c>
      <c r="B109" s="15" t="s">
        <v>12</v>
      </c>
      <c r="C109" s="16">
        <v>0</v>
      </c>
      <c r="D109" s="16">
        <v>0</v>
      </c>
      <c r="E109" s="17">
        <v>0</v>
      </c>
      <c r="F109" s="16"/>
      <c r="G109" s="16">
        <f t="shared" si="3"/>
        <v>0</v>
      </c>
      <c r="H109" s="22"/>
      <c r="I109" s="23">
        <f t="shared" si="2"/>
        <v>0</v>
      </c>
    </row>
    <row r="110" spans="1:9" ht="24.95" hidden="1" customHeight="1" x14ac:dyDescent="0.2">
      <c r="A110" s="68" t="s">
        <v>56</v>
      </c>
      <c r="B110" s="15" t="s">
        <v>57</v>
      </c>
      <c r="C110" s="16">
        <v>0</v>
      </c>
      <c r="D110" s="16">
        <v>0</v>
      </c>
      <c r="E110" s="17">
        <v>0</v>
      </c>
      <c r="F110" s="16"/>
      <c r="G110" s="16">
        <f t="shared" si="3"/>
        <v>0</v>
      </c>
      <c r="H110" s="22"/>
      <c r="I110" s="23">
        <f t="shared" si="2"/>
        <v>0</v>
      </c>
    </row>
    <row r="111" spans="1:9" ht="24.95" customHeight="1" x14ac:dyDescent="0.2">
      <c r="A111" s="63" t="s">
        <v>126</v>
      </c>
      <c r="B111" s="47" t="s">
        <v>140</v>
      </c>
      <c r="C111" s="48">
        <v>0</v>
      </c>
      <c r="D111" s="48">
        <v>0</v>
      </c>
      <c r="E111" s="49">
        <v>65000</v>
      </c>
      <c r="F111" s="48"/>
      <c r="G111" s="48">
        <f t="shared" si="3"/>
        <v>65000</v>
      </c>
      <c r="H111" s="241"/>
      <c r="I111" s="64">
        <f t="shared" si="2"/>
        <v>65000</v>
      </c>
    </row>
    <row r="112" spans="1:9" ht="24.95" customHeight="1" x14ac:dyDescent="0.2">
      <c r="A112" s="65" t="s">
        <v>77</v>
      </c>
      <c r="B112" s="51" t="s">
        <v>76</v>
      </c>
      <c r="C112" s="52">
        <v>0</v>
      </c>
      <c r="D112" s="52">
        <v>0</v>
      </c>
      <c r="E112" s="53">
        <v>65000</v>
      </c>
      <c r="F112" s="52"/>
      <c r="G112" s="52">
        <f t="shared" si="3"/>
        <v>65000</v>
      </c>
      <c r="H112" s="231"/>
      <c r="I112" s="66">
        <f t="shared" si="2"/>
        <v>65000</v>
      </c>
    </row>
    <row r="113" spans="1:9" ht="24.95" customHeight="1" x14ac:dyDescent="0.2">
      <c r="A113" s="67" t="s">
        <v>11</v>
      </c>
      <c r="B113" s="15" t="s">
        <v>12</v>
      </c>
      <c r="C113" s="16">
        <v>0</v>
      </c>
      <c r="D113" s="16">
        <v>0</v>
      </c>
      <c r="E113" s="17">
        <v>50000</v>
      </c>
      <c r="F113" s="16"/>
      <c r="G113" s="16">
        <f t="shared" si="3"/>
        <v>50000</v>
      </c>
      <c r="H113" s="22"/>
      <c r="I113" s="23">
        <f t="shared" si="2"/>
        <v>50000</v>
      </c>
    </row>
    <row r="114" spans="1:9" ht="24.95" customHeight="1" x14ac:dyDescent="0.2">
      <c r="A114" s="97" t="s">
        <v>54</v>
      </c>
      <c r="B114" s="98" t="s">
        <v>55</v>
      </c>
      <c r="C114" s="99">
        <v>0</v>
      </c>
      <c r="D114" s="99">
        <v>0</v>
      </c>
      <c r="E114" s="100">
        <v>26000</v>
      </c>
      <c r="F114" s="99"/>
      <c r="G114" s="99">
        <f t="shared" si="3"/>
        <v>26000</v>
      </c>
      <c r="H114" s="232"/>
      <c r="I114" s="101">
        <f t="shared" si="2"/>
        <v>26000</v>
      </c>
    </row>
    <row r="115" spans="1:9" ht="24.95" customHeight="1" x14ac:dyDescent="0.2">
      <c r="A115" s="107" t="s">
        <v>56</v>
      </c>
      <c r="B115" s="108" t="s">
        <v>57</v>
      </c>
      <c r="C115" s="109">
        <v>0</v>
      </c>
      <c r="D115" s="109">
        <v>0</v>
      </c>
      <c r="E115" s="110">
        <v>24000</v>
      </c>
      <c r="F115" s="109"/>
      <c r="G115" s="109">
        <f t="shared" si="3"/>
        <v>24000</v>
      </c>
      <c r="H115" s="235"/>
      <c r="I115" s="111">
        <f t="shared" si="2"/>
        <v>24000</v>
      </c>
    </row>
    <row r="116" spans="1:9" ht="24.95" customHeight="1" x14ac:dyDescent="0.2">
      <c r="A116" s="67" t="s">
        <v>13</v>
      </c>
      <c r="B116" s="15" t="s">
        <v>14</v>
      </c>
      <c r="C116" s="16">
        <v>0</v>
      </c>
      <c r="D116" s="16">
        <v>0</v>
      </c>
      <c r="E116" s="17">
        <v>15000</v>
      </c>
      <c r="F116" s="16"/>
      <c r="G116" s="16">
        <f t="shared" si="3"/>
        <v>15000</v>
      </c>
      <c r="H116" s="22"/>
      <c r="I116" s="23">
        <f t="shared" si="2"/>
        <v>15000</v>
      </c>
    </row>
    <row r="117" spans="1:9" ht="24.95" customHeight="1" thickBot="1" x14ac:dyDescent="0.25">
      <c r="A117" s="127" t="s">
        <v>68</v>
      </c>
      <c r="B117" s="128" t="s">
        <v>69</v>
      </c>
      <c r="C117" s="129">
        <v>0</v>
      </c>
      <c r="D117" s="129">
        <v>0</v>
      </c>
      <c r="E117" s="130">
        <v>15000</v>
      </c>
      <c r="F117" s="129"/>
      <c r="G117" s="129">
        <f t="shared" si="3"/>
        <v>15000</v>
      </c>
      <c r="H117" s="244"/>
      <c r="I117" s="131">
        <f t="shared" si="2"/>
        <v>15000</v>
      </c>
    </row>
    <row r="119" spans="1:9" ht="18" x14ac:dyDescent="0.25">
      <c r="G119" s="269"/>
      <c r="H119" s="270" t="s">
        <v>146</v>
      </c>
      <c r="I119" s="269"/>
    </row>
    <row r="120" spans="1:9" ht="18" x14ac:dyDescent="0.25">
      <c r="G120" s="269"/>
      <c r="H120" s="270" t="s">
        <v>147</v>
      </c>
      <c r="I120" s="269"/>
    </row>
  </sheetData>
  <mergeCells count="2">
    <mergeCell ref="A6:I6"/>
    <mergeCell ref="A4:I4"/>
  </mergeCells>
  <pageMargins left="0.47244094488188981" right="0.23622047244094491" top="0.74803149606299213" bottom="0.74803149606299213" header="0.31496062992125984" footer="0.31496062992125984"/>
  <pageSetup paperSize="9" scale="63" fitToHeight="2" orientation="portrait" horizontalDpi="0" verticalDpi="0" r:id="rId1"/>
  <rowBreaks count="1" manualBreakCount="1">
    <brk id="5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1. Sažetak</vt:lpstr>
      <vt:lpstr>2-1. P i R prema ekon. klas.</vt:lpstr>
      <vt:lpstr>2-2. P i R prema izv. fin.</vt:lpstr>
      <vt:lpstr>3. Rashodi prema funk. klasif.</vt:lpstr>
      <vt:lpstr>4. Račun financiranja</vt:lpstr>
      <vt:lpstr>5. Posebni dio</vt:lpstr>
      <vt:lpstr>'1. Sažetak'!Print_Area</vt:lpstr>
      <vt:lpstr>'2-1. P i R prema ekon. klas.'!Print_Area</vt:lpstr>
      <vt:lpstr>'2-2. P i R prema izv. fin.'!Print_Area</vt:lpstr>
      <vt:lpstr>'3. Rashodi prema funk. klasif.'!Print_Area</vt:lpstr>
      <vt:lpstr>'4. Račun financiranja'!Print_Area</vt:lpstr>
      <vt:lpstr>'5. Posebni dio'!Print_Area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Hučić</dc:creator>
  <cp:lastModifiedBy>Petra Hučić</cp:lastModifiedBy>
  <cp:lastPrinted>2025-05-23T06:37:58Z</cp:lastPrinted>
  <dcterms:created xsi:type="dcterms:W3CDTF">2024-11-12T08:59:53Z</dcterms:created>
  <dcterms:modified xsi:type="dcterms:W3CDTF">2025-05-23T06:39:28Z</dcterms:modified>
</cp:coreProperties>
</file>